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FB9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- read me" sheetId="1" state="visible" r:id="rId1"/>
    <sheet xmlns:r="http://schemas.openxmlformats.org/officeDocument/2006/relationships" name="Start here" sheetId="2" state="visible" r:id="rId2"/>
    <sheet xmlns:r="http://schemas.openxmlformats.org/officeDocument/2006/relationships" name="Debts" sheetId="3" state="visible" r:id="rId3"/>
    <sheet xmlns:r="http://schemas.openxmlformats.org/officeDocument/2006/relationships" name="Plan" sheetId="4" state="visible" r:id="rId4"/>
    <sheet xmlns:r="http://schemas.openxmlformats.org/officeDocument/2006/relationships" name="Avalanche" sheetId="5" state="visible" r:id="rId5"/>
    <sheet xmlns:r="http://schemas.openxmlformats.org/officeDocument/2006/relationships" name="Snowball" sheetId="6" state="visible" r:id="rId6"/>
    <sheet xmlns:r="http://schemas.openxmlformats.org/officeDocument/2006/relationships" name="Minimums only" sheetId="7" state="visible" r:id="rId7"/>
    <sheet xmlns:r="http://schemas.openxmlformats.org/officeDocument/2006/relationships" name="Lists" sheetId="8" state="visible" r:id="rId8"/>
    <sheet xmlns:r="http://schemas.openxmlformats.org/officeDocument/2006/relationships" name="Licence" sheetId="9" state="visible" r:id="rId9"/>
  </sheets>
  <definedNames>
    <definedName name="_xlnm.Print_Titles" localSheetId="2">'Debts'!$5:$5</definedName>
    <definedName name="_xlnm.Print_Titles" localSheetId="4">'Avalanche'!$6:$6</definedName>
    <definedName name="_xlnm.Print_Area" localSheetId="4">'Avalanche'!$A$1:$G$367</definedName>
    <definedName name="_xlnm.Print_Titles" localSheetId="5">'Snowball'!$6:$6</definedName>
    <definedName name="_xlnm.Print_Area" localSheetId="5">'Snowball'!$A$1:$G$367</definedName>
    <definedName name="_xlnm.Print_Titles" localSheetId="6">'Minimums only'!$6:$6</definedName>
    <definedName name="_xlnm.Print_Area" localSheetId="6">'Minimums only'!$A$1:$G$367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\£#,##0.00;&quot;-£&quot;#,##0.00;\-"/>
    <numFmt numFmtId="165" formatCode="0.0%"/>
    <numFmt numFmtId="166" formatCode="mmm\ yy"/>
    <numFmt numFmtId="167" formatCode="yyyy-mm-dd"/>
    <numFmt numFmtId="168" formatCode="mmm\ yyyy"/>
    <numFmt numFmtId="169" formatCode="\£#,##0;&quot;-£&quot;#,##0;\-"/>
  </numFmts>
  <fonts count="27">
    <font>
      <name val="Calibri"/>
      <family val="2"/>
      <color theme="1"/>
      <sz val="11"/>
      <scheme val="minor"/>
    </font>
    <font>
      <name val="Arial"/>
      <b val="1"/>
      <color rgb="0017191C"/>
      <sz val="16"/>
    </font>
    <font>
      <name val="Arial"/>
      <color rgb="005D616C"/>
      <sz val="10"/>
    </font>
    <font>
      <name val="Arial"/>
      <b val="1"/>
      <color rgb="005D2A1A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FFFFFF"/>
      <sz val="10"/>
    </font>
    <font>
      <name val="Arial"/>
      <b val="1"/>
      <sz val="10"/>
    </font>
    <font>
      <name val="Arial"/>
      <b val="1"/>
      <color rgb="0017191C"/>
      <sz val="10"/>
    </font>
    <font>
      <name val="Arial"/>
      <i val="1"/>
      <color rgb="005D616C"/>
      <sz val="10"/>
    </font>
    <font>
      <name val="Arial"/>
      <b val="1"/>
      <sz val="12"/>
    </font>
    <font>
      <name val="Arial"/>
      <b val="1"/>
      <color rgb="00B3261E"/>
      <sz val="10"/>
    </font>
    <font>
      <name val="Arial"/>
      <b val="1"/>
      <color rgb="001C6B3B"/>
      <sz val="10"/>
    </font>
    <font>
      <name val="Arial"/>
      <b val="1"/>
      <color rgb="005D616C"/>
      <sz val="10"/>
    </font>
    <font>
      <name val="Arial"/>
      <b val="1"/>
      <color rgb="0017191C"/>
      <sz val="18"/>
    </font>
    <font>
      <name val="Arial"/>
      <b val="1"/>
      <color rgb="0017191C"/>
      <sz val="12"/>
    </font>
    <font>
      <name val="Arial"/>
      <color rgb="005D616C"/>
      <sz val="9"/>
    </font>
    <font>
      <name val="Georgia"/>
      <color rgb="0017191C"/>
      <sz val="18"/>
    </font>
    <font>
      <name val="Arial"/>
      <b val="1"/>
      <color rgb="005D2A1A"/>
      <sz val="12"/>
    </font>
    <font>
      <name val="Georgia"/>
      <color rgb="0017191C"/>
      <sz val="13.5"/>
    </font>
    <font>
      <name val="Arial"/>
      <color rgb="0017191C"/>
      <sz val="10"/>
    </font>
    <font>
      <name val="Arial"/>
      <i val="1"/>
      <color rgb="005D616C"/>
      <sz val="9"/>
    </font>
    <font>
      <name val="Georgia"/>
      <color rgb="0017191C"/>
      <sz val="16"/>
    </font>
    <font>
      <name val="Arial"/>
      <sz val="11"/>
    </font>
    <font>
      <name val="Arial"/>
      <color rgb="0017191C"/>
      <sz val="10"/>
      <u val="single"/>
    </font>
    <font>
      <name val="Arial"/>
      <b val="1"/>
      <color rgb="00B3261E"/>
      <sz val="12"/>
    </font>
    <font>
      <name val="Arial"/>
      <color rgb="00B3261E"/>
      <sz val="10"/>
    </font>
  </fonts>
  <fills count="8">
    <fill>
      <patternFill/>
    </fill>
    <fill>
      <patternFill patternType="gray125"/>
    </fill>
    <fill>
      <patternFill patternType="solid">
        <fgColor rgb="00FBE1D1"/>
      </patternFill>
    </fill>
    <fill>
      <patternFill patternType="solid">
        <fgColor rgb="0017191C"/>
      </patternFill>
    </fill>
    <fill>
      <patternFill patternType="solid">
        <fgColor rgb="00FCEFE6"/>
      </patternFill>
    </fill>
    <fill>
      <patternFill patternType="solid">
        <fgColor rgb="00F2F2F3"/>
      </patternFill>
    </fill>
    <fill>
      <patternFill patternType="solid">
        <fgColor rgb="003B3E45"/>
      </patternFill>
    </fill>
    <fill>
      <patternFill patternType="solid">
        <fgColor rgb="00F9E1DF"/>
      </patternFill>
    </fill>
  </fills>
  <borders count="5">
    <border>
      <left/>
      <right/>
      <top/>
      <bottom/>
      <diagonal/>
    </border>
    <border>
      <bottom style="thin">
        <color rgb="00E3E4E7"/>
      </bottom>
    </border>
    <border>
      <top style="thin">
        <color rgb="0017191C"/>
      </top>
    </border>
    <border>
      <left style="thick">
        <color rgb="005D2A1A"/>
      </left>
    </border>
    <border>
      <left style="thick">
        <color rgb="00B3261E"/>
      </left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7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top" wrapText="1"/>
    </xf>
    <xf numFmtId="0" fontId="19" fillId="0" borderId="0" applyAlignment="1" pivotButton="0" quotePrefix="0" xfId="0">
      <alignment vertical="center" wrapText="1"/>
    </xf>
    <xf numFmtId="0" fontId="24" fillId="0" borderId="0" applyAlignment="1" pivotButton="0" quotePrefix="0" xfId="0">
      <alignment vertical="top" wrapText="1"/>
    </xf>
    <xf numFmtId="0" fontId="2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22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3" borderId="0" applyAlignment="1" pivotButton="0" quotePrefix="0" xfId="0">
      <alignment vertical="center" wrapText="1"/>
    </xf>
    <xf numFmtId="0" fontId="5" fillId="4" borderId="1" pivotButton="0" quotePrefix="0" xfId="0"/>
    <xf numFmtId="164" fontId="5" fillId="4" borderId="1" pivotButton="0" quotePrefix="0" xfId="0"/>
    <xf numFmtId="165" fontId="5" fillId="4" borderId="1" pivotButton="0" quotePrefix="0" xfId="0"/>
    <xf numFmtId="1" fontId="5" fillId="0" borderId="1" applyAlignment="1" pivotButton="0" quotePrefix="0" xfId="0">
      <alignment horizontal="center"/>
    </xf>
    <xf numFmtId="0" fontId="6" fillId="0" borderId="0" pivotButton="0" quotePrefix="0" xfId="0"/>
    <xf numFmtId="0" fontId="7" fillId="5" borderId="2" pivotButton="0" quotePrefix="0" xfId="0"/>
    <xf numFmtId="0" fontId="23" fillId="5" borderId="2" pivotButton="0" quotePrefix="0" xfId="0"/>
    <xf numFmtId="164" fontId="7" fillId="5" borderId="2" pivotButton="0" quotePrefix="0" xfId="0"/>
    <xf numFmtId="0" fontId="13" fillId="0" borderId="0" pivotButton="0" quotePrefix="0" xfId="0"/>
    <xf numFmtId="0" fontId="7" fillId="0" borderId="0" pivotButton="0" quotePrefix="0" xfId="0"/>
    <xf numFmtId="164" fontId="19" fillId="4" borderId="0" pivotButton="0" quotePrefix="0" xfId="0"/>
    <xf numFmtId="169" fontId="2" fillId="0" borderId="0" pivotButton="0" quotePrefix="0" xfId="0"/>
    <xf numFmtId="168" fontId="7" fillId="4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11" fillId="0" borderId="0" applyAlignment="1" pivotButton="0" quotePrefix="0" xfId="0">
      <alignment vertical="top" wrapText="1"/>
    </xf>
    <xf numFmtId="0" fontId="7" fillId="0" borderId="1" pivotButton="0" quotePrefix="0" xfId="0"/>
    <xf numFmtId="168" fontId="7" fillId="0" borderId="1" pivotButton="0" quotePrefix="0" xfId="0"/>
    <xf numFmtId="1" fontId="5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164" fontId="12" fillId="0" borderId="0" pivotButton="0" quotePrefix="0" xfId="0"/>
    <xf numFmtId="168" fontId="5" fillId="0" borderId="1" pivotButton="0" quotePrefix="0" xfId="0"/>
    <xf numFmtId="0" fontId="9" fillId="0" borderId="0" pivotButton="0" quotePrefix="0" xfId="0"/>
    <xf numFmtId="0" fontId="8" fillId="0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vertical="center"/>
    </xf>
    <xf numFmtId="0" fontId="4" fillId="6" borderId="0" applyAlignment="1" pivotButton="0" quotePrefix="0" xfId="0">
      <alignment vertical="center"/>
    </xf>
    <xf numFmtId="0" fontId="23" fillId="0" borderId="0" pivotButton="0" quotePrefix="0" xfId="0"/>
    <xf numFmtId="164" fontId="23" fillId="0" borderId="0" pivotButton="0" quotePrefix="0" xfId="0"/>
    <xf numFmtId="166" fontId="23" fillId="0" borderId="0" pivotButton="0" quotePrefix="0" xfId="0"/>
    <xf numFmtId="164" fontId="23" fillId="5" borderId="0" pivotButton="0" quotePrefix="0" xfId="0"/>
    <xf numFmtId="0" fontId="23" fillId="5" borderId="0" pivotButton="0" quotePrefix="0" xfId="0"/>
    <xf numFmtId="0" fontId="4" fillId="3" borderId="0" applyAlignment="1" pivotButton="0" quotePrefix="0" xfId="0">
      <alignment vertical="center" indent="1"/>
    </xf>
    <xf numFmtId="0" fontId="23" fillId="0" borderId="1" applyAlignment="1" pivotButton="0" quotePrefix="0" xfId="0">
      <alignment indent="1"/>
    </xf>
    <xf numFmtId="0" fontId="2" fillId="0" borderId="0" applyAlignment="1" pivotButton="0" quotePrefix="0" xfId="0">
      <alignment vertical="center" wrapText="1"/>
    </xf>
    <xf numFmtId="0" fontId="23" fillId="0" borderId="0" applyAlignment="1" pivotButton="0" quotePrefix="0" xfId="0">
      <alignment vertical="center" wrapText="1"/>
    </xf>
    <xf numFmtId="0" fontId="18" fillId="2" borderId="3" applyAlignment="1" pivotButton="0" quotePrefix="0" xfId="0">
      <alignment vertical="center" wrapText="1" indent="1"/>
    </xf>
    <xf numFmtId="0" fontId="3" fillId="2" borderId="3" applyAlignment="1" pivotButton="0" quotePrefix="0" xfId="0">
      <alignment vertical="center" wrapText="1" indent="1"/>
    </xf>
    <xf numFmtId="0" fontId="20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  <xf numFmtId="0" fontId="21" fillId="0" borderId="0" applyAlignment="1" pivotButton="0" quotePrefix="0" xfId="0">
      <alignment vertical="center" wrapText="1"/>
    </xf>
    <xf numFmtId="0" fontId="17" fillId="0" borderId="0" pivotButton="0" quotePrefix="0" xfId="0"/>
    <xf numFmtId="0" fontId="25" fillId="7" borderId="4" applyAlignment="1" pivotButton="0" quotePrefix="0" xfId="0">
      <alignment vertical="center" indent="1"/>
    </xf>
    <xf numFmtId="0" fontId="26" fillId="7" borderId="4" applyAlignment="1" pivotButton="0" quotePrefix="0" xfId="0">
      <alignment vertical="center" indent="1"/>
    </xf>
    <xf numFmtId="0" fontId="19" fillId="0" borderId="0" pivotButton="0" quotePrefix="0" xfId="0"/>
    <xf numFmtId="0" fontId="20" fillId="0" borderId="0" pivotButton="0" quotePrefix="0" xfId="0"/>
    <xf numFmtId="0" fontId="5" fillId="4" borderId="1" pivotButton="0" quotePrefix="0" xfId="0"/>
    <xf numFmtId="164" fontId="5" fillId="4" borderId="1" pivotButton="0" quotePrefix="0" xfId="0"/>
    <xf numFmtId="165" fontId="5" fillId="4" borderId="1" pivotButton="0" quotePrefix="0" xfId="0"/>
    <xf numFmtId="164" fontId="19" fillId="4" borderId="0" pivotButton="0" quotePrefix="0" xfId="0"/>
    <xf numFmtId="168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200" b="0">
                <a:solidFill>
                  <a:srgbClr val="17191C"/>
                </a:solidFill>
                <a:latin typeface="Georgia"/>
              </a:defRPr>
            </a:pPr>
            <a:r>
              <a:rPr sz="1200" b="0">
                <a:solidFill>
                  <a:srgbClr val="17191C"/>
                </a:solidFill>
                <a:latin typeface="Georgia"/>
              </a:rPr>
              <a:t>Owed over the first 10 years</a:t>
            </a:r>
            <a:endParaRPr sz="1200" b="0">
              <a:solidFill>
                <a:srgbClr val="17191C"/>
              </a:solidFill>
              <a:latin typeface="Georgia"/>
            </a:endParaRPr>
          </a:p>
        </rich>
      </tx>
      <layout>
        <manualLayout>
          <xMode val="edge"/>
          <yMode val="edge"/>
          <wMode val="factor"/>
          <hMode val="factor"/>
          <x val="0.02"/>
          <y val="0.02"/>
        </manualLayout>
      </layout>
      <overlay val="0"/>
    </title>
    <plotArea>
      <lineChart>
        <grouping val="standard"/>
        <ser>
          <idx val="0"/>
          <order val="0"/>
          <tx>
            <strRef>
              <f>'Plan'!L5</f>
            </strRef>
          </tx>
          <spPr>
            <a:solidFill xmlns:a="http://schemas.openxmlformats.org/drawingml/2006/main">
              <a:srgbClr val="17191C"/>
            </a:solidFill>
            <a:ln xmlns:a="http://schemas.openxmlformats.org/drawingml/2006/main" w="22000">
              <a:solidFill>
                <a:srgbClr val="17191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'Plan'!$K$6:$K$46</f>
            </numRef>
          </cat>
          <val>
            <numRef>
              <f>'Plan'!$L$6:$L$46</f>
            </numRef>
          </val>
          <smooth val="0"/>
        </ser>
        <ser>
          <idx val="1"/>
          <order val="1"/>
          <tx>
            <strRef>
              <f>'Plan'!M5</f>
            </strRef>
          </tx>
          <spPr>
            <a:solidFill xmlns:a="http://schemas.openxmlformats.org/drawingml/2006/main">
              <a:srgbClr val="D99A7A"/>
            </a:solidFill>
            <a:ln xmlns:a="http://schemas.openxmlformats.org/drawingml/2006/main" w="22000">
              <a:solidFill>
                <a:srgbClr val="D99A7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'Plan'!$K$6:$K$46</f>
            </numRef>
          </cat>
          <val>
            <numRef>
              <f>'Plan'!$M$6:$M$46</f>
            </numRef>
          </val>
          <smooth val="0"/>
        </ser>
        <ser>
          <idx val="2"/>
          <order val="2"/>
          <tx>
            <strRef>
              <f>'Plan'!N5</f>
            </strRef>
          </tx>
          <spPr>
            <a:solidFill xmlns:a="http://schemas.openxmlformats.org/drawingml/2006/main">
              <a:srgbClr val="B3261E"/>
            </a:solidFill>
            <a:ln xmlns:a="http://schemas.openxmlformats.org/drawingml/2006/main" w="22000">
              <a:solidFill>
                <a:srgbClr val="B3261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'Plan'!$K$6:$K$46</f>
            </numRef>
          </cat>
          <val>
            <numRef>
              <f>'Plan'!$N$6:$N$46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Months from now</a:t>
                </a:r>
              </a:p>
            </rich>
          </tx>
        </title>
        <majorTickMark val="none"/>
        <minorTickMark val="none"/>
        <tickLblPos val="low"/>
        <spPr>
          <a:ln xmlns:a="http://schemas.openxmlformats.org/drawingml/2006/main" w="9525">
            <a:solidFill>
              <a:srgbClr val="CFD1D6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D616C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5D616C"/>
              </a:solidFill>
              <a:latin typeface="Arial"/>
            </a:endParaRPr>
          </a:p>
        </txPr>
        <crossAx val="100"/>
        <lblOffset val="100"/>
        <tickLblSkip val="4"/>
        <tickMarkSkip val="4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3E4E7"/>
              </a:solidFill>
              <a:prstDash val="solid"/>
            </a:ln>
          </spPr>
        </majorGridlines>
        <numFmt formatCode="£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D616C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5D616C"/>
              </a:solidFill>
              <a:latin typeface="Arial"/>
            </a:endParaRPr>
          </a:p>
        </txPr>
        <crossAx val="10"/>
      </valAx>
    </plotArea>
    <legend>
      <legendPos val="t"/>
      <layout>
        <manualLayout>
          <xMode val="edge"/>
          <yMode val="edge"/>
          <wMode val="factor"/>
          <hMode val="factor"/>
          <x val="0.55"/>
          <y val="0.03"/>
          <w val="0.43"/>
          <h val="0.09"/>
        </manualLayout>
      </layout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5D616C"/>
              </a:solidFill>
              <a:latin typeface="Arial"/>
            </a:defRPr>
          </a:pPr>
          <a:r>
            <a:t/>
          </a:r>
          <a:endParaRPr sz="900" b="0">
            <a:solidFill>
              <a:srgbClr val="5D616C"/>
            </a:solidFill>
            <a:latin typeface="Arial"/>
          </a:endParaRPr>
        </a:p>
      </txPr>
    </legend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/Relationships>
</file>

<file path=xl/drawings/_rels/drawing5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2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3.xml><?xml version="1.0" encoding="utf-8"?>
<wsDr xmlns="http://schemas.openxmlformats.org/drawingml/2006/spreadsheetDrawing">
  <absoluteAnchor>
    <pos x="8553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4.xml><?xml version="1.0" encoding="utf-8"?>
<wsDr xmlns="http://schemas.openxmlformats.org/drawingml/2006/spreadsheetDrawing">
  <oneCellAnchor>
    <from>
      <col>0</col>
      <colOff>0</colOff>
      <row>38</row>
      <rowOff>0</rowOff>
    </from>
    <ext cx="75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absoluteAnchor>
    <pos x="8553450" y="95250"/>
    <ext cx="1314450" cy="2190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5.xml><?xml version="1.0" encoding="utf-8"?>
<wsDr xmlns="http://schemas.openxmlformats.org/drawingml/2006/spreadsheetDrawing">
  <absoluteAnchor>
    <pos x="4743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6.xml><?xml version="1.0" encoding="utf-8"?>
<wsDr xmlns="http://schemas.openxmlformats.org/drawingml/2006/spreadsheetDrawing">
  <absoluteAnchor>
    <pos x="4257675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7.xml><?xml version="1.0" encoding="utf-8"?>
<wsDr xmlns="http://schemas.openxmlformats.org/drawingml/2006/spreadsheetDrawing">
  <absoluteAnchor>
    <pos x="4743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8.xml><?xml version="1.0" encoding="utf-8"?>
<wsDr xmlns="http://schemas.openxmlformats.org/drawingml/2006/spreadsheetDrawing">
  <absoluteAnchor>
    <pos x="2457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9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#'Debts'!A1" TargetMode="External" Id="rId1"/><Relationship Type="http://schemas.openxmlformats.org/officeDocument/2006/relationships/hyperlink" Target="#'Plan'!A1" TargetMode="External" Id="rId2"/><Relationship Type="http://schemas.openxmlformats.org/officeDocument/2006/relationships/hyperlink" Target="#'Avalanche'!A1" TargetMode="External" Id="rId3"/><Relationship Type="http://schemas.openxmlformats.org/officeDocument/2006/relationships/hyperlink" Target="#'Snowball'!A1" TargetMode="External" Id="rId4"/><Relationship Type="http://schemas.openxmlformats.org/officeDocument/2006/relationships/hyperlink" Target="#'Minimums only'!A1" TargetMode="External" Id="rId5"/><Relationship Type="http://schemas.openxmlformats.org/officeDocument/2006/relationships/hyperlink" Target="#'Lists'!A1" TargetMode="External" Id="rId6"/><Relationship Type="http://schemas.openxmlformats.org/officeDocument/2006/relationships/hyperlink" Target="#'Licence'!A1" TargetMode="External" Id="rId7"/><Relationship Type="http://schemas.openxmlformats.org/officeDocument/2006/relationships/drawing" Target="/xl/drawings/drawing2.xml" Id="rId8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sheet1.xml><?xml version="1.0" encoding="utf-8"?>
<worksheet xmlns="http://schemas.openxmlformats.org/spreadsheetml/2006/main">
  <sheetPr>
    <tabColor rgb="00B3261E"/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 ht="32" customHeight="1">
      <c r="A1" s="57" t="inlineStr">
        <is>
          <t>Example only</t>
        </is>
      </c>
    </row>
    <row r="2" ht="16" customHeight="1">
      <c r="A2" s="11" t="inlineStr">
        <is>
          <t>A locked, view-only copy so you can see how the pack looks before you buy.</t>
        </is>
      </c>
    </row>
    <row r="3" ht="10" customHeight="1"/>
    <row r="4" ht="26" customHeight="1">
      <c r="A4" s="58" t="inlineStr">
        <is>
          <t>EXAMPLE ONLY. LOCKED. NOT FOR USE.</t>
        </is>
      </c>
    </row>
    <row r="5" ht="20" customHeight="1">
      <c r="A5" s="59" t="inlineStr">
        <is>
          <t>You can't type in it, edit it or use it for real records.</t>
        </is>
      </c>
    </row>
    <row r="6" ht="12" customHeight="1"/>
    <row r="7" ht="22" customHeight="1">
      <c r="A7" s="60" t="inlineStr">
        <is>
          <t>The full pack</t>
        </is>
      </c>
    </row>
    <row r="8" ht="16" customHeight="1">
      <c r="A8" s="61" t="inlineStr">
        <is>
          <t>Unlocked, with room for your own figures, and yours to edit and print. Get it at rulemind.co.uk/packs/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5A0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A39"/>
  <sheetViews>
    <sheetView showGridLines="0" workbookViewId="0">
      <selection activeCell="A1" sqref="A1"/>
    </sheetView>
  </sheetViews>
  <sheetFormatPr baseColWidth="8" defaultRowHeight="15" outlineLevelCol="0"/>
  <cols>
    <col width="90" customWidth="1" min="1" max="1"/>
  </cols>
  <sheetData>
    <row r="1" ht="32" customHeight="1">
      <c r="A1" s="1" t="inlineStr">
        <is>
          <t>Debt payoff planner</t>
        </is>
      </c>
    </row>
    <row r="2" ht="15" customHeight="1">
      <c r="A2" s="2" t="inlineStr">
        <is>
          <t>The sample rows show how it works. Replace them with your own.</t>
        </is>
      </c>
    </row>
    <row r="3" ht="8" customHeight="1"/>
    <row r="4" ht="22" customHeight="1">
      <c r="A4" s="3" t="inlineStr">
        <is>
          <t>In this file</t>
        </is>
      </c>
    </row>
    <row r="5" ht="15" customHeight="1">
      <c r="A5" s="4" t="inlineStr">
        <is>
          <t>Debts   ·   You fill in   ·   List each debt with its balance, interest rate (APR) and…</t>
        </is>
      </c>
    </row>
    <row r="6" ht="15" customHeight="1">
      <c r="A6" s="4" t="inlineStr">
        <is>
          <t>Plan   ·   Works itself out   ·   Put in what you can pay each month in total</t>
        </is>
      </c>
    </row>
    <row r="7" ht="15" customHeight="1">
      <c r="A7" s="4" t="inlineStr">
        <is>
          <t>Avalanche   ·   Works itself out   ·   Worked out for you month by month</t>
        </is>
      </c>
    </row>
    <row r="8" ht="15" customHeight="1">
      <c r="A8" s="4" t="inlineStr">
        <is>
          <t>Snowball   ·   Works itself out   ·   Worked out for you month by month</t>
        </is>
      </c>
    </row>
    <row r="9" ht="15" customHeight="1">
      <c r="A9" s="4" t="inlineStr">
        <is>
          <t>Minimums only   ·   Works itself out   ·   Worked out for you month by month</t>
        </is>
      </c>
    </row>
    <row r="10" ht="15" customHeight="1">
      <c r="A10" s="4" t="inlineStr">
        <is>
          <t>Lists   ·   Settings   ·   The drop-down lists the other tabs use</t>
        </is>
      </c>
    </row>
    <row r="11" ht="15" customHeight="1">
      <c r="A11" s="4" t="inlineStr">
        <is>
          <t>Licence   ·   Locked   ·   Who this copy is licensed to</t>
        </is>
      </c>
    </row>
    <row r="12" ht="15" customHeight="1">
      <c r="A12" s="5" t="inlineStr">
        <is>
          <t>Tab colours: orange tabs are where you type, grey tabs work themselves out. Click a name to jump there.</t>
        </is>
      </c>
    </row>
    <row r="13" ht="8" customHeight="1"/>
    <row r="14" ht="22" customHeight="1">
      <c r="A14" s="3" t="inlineStr">
        <is>
          <t>What this does</t>
        </is>
      </c>
    </row>
    <row r="15" ht="60" customHeight="1">
      <c r="A15" s="6" t="inlineStr">
        <is>
          <t>Lists your debts and works out when you'll be debt-free, how much interest you'll pay, and in what order to clear them. It compares the two common ways side by side: avalanche (highest interest rate first, usually cheapest) and snowball (smallest balance first, quick wins), plus paying only the minimums.</t>
        </is>
      </c>
    </row>
    <row r="16" ht="8" customHeight="1"/>
    <row r="17" ht="22" customHeight="1">
      <c r="A17" s="3" t="inlineStr">
        <is>
          <t>How to use it</t>
        </is>
      </c>
    </row>
    <row r="18" ht="30" customHeight="1">
      <c r="A18" s="6" t="inlineStr">
        <is>
          <t>1. Debts tab: one row per debt. Type the balance, the interest rate (APR) and the minimum monthly payment. It's on your statement or in your app.</t>
        </is>
      </c>
    </row>
    <row r="19" ht="15" customHeight="1">
      <c r="A19" s="6" t="inlineStr">
        <is>
          <t>2. Plan tab: type the total you can pay towards debts each month, and the month you start.</t>
        </is>
      </c>
    </row>
    <row r="20" ht="30" customHeight="1">
      <c r="A20" s="6" t="inlineStr">
        <is>
          <t>3. Pay the minimum on every debt, then put everything extra on the debt at the top of your chosen order. When it's cleared, move to the next one.</t>
        </is>
      </c>
    </row>
    <row r="21" ht="15" customHeight="1">
      <c r="A21" s="6" t="inlineStr">
        <is>
          <t>4. Compare the dates and the interest for avalanche, snowball and minimums only.</t>
        </is>
      </c>
    </row>
    <row r="22" ht="15" customHeight="1">
      <c r="A22" s="6" t="inlineStr">
        <is>
          <t>5. Update the balances every few months so the plan stays true.</t>
        </is>
      </c>
    </row>
    <row r="23" ht="8" customHeight="1"/>
    <row r="24" ht="15" customHeight="1">
      <c r="A24" s="7" t="inlineStr">
        <is>
          <t>Peach cells = type here. White cells work themselves out, so leave them alone.</t>
        </is>
      </c>
    </row>
    <row r="25" ht="15" customHeight="1">
      <c r="A25" s="6" t="inlineStr">
        <is>
          <t>Works in Excel (2016 or later, Mac or Windows) and Google Sheets. No macros.</t>
        </is>
      </c>
    </row>
    <row r="26" ht="8" customHeight="1"/>
    <row r="27" ht="22" customHeight="1">
      <c r="A27" s="3" t="inlineStr">
        <is>
          <t>Before you start</t>
        </is>
      </c>
    </row>
    <row r="28" ht="30" customHeight="1">
      <c r="A28" s="6" t="inlineStr">
        <is>
          <t>If you can't cover the minimum payments, or you're borrowing to pay bills, get free advice now. You never have to pay for debt advice.</t>
        </is>
      </c>
    </row>
    <row r="29" ht="30" customHeight="1">
      <c r="A29" s="6" t="inlineStr">
        <is>
          <t>Priority bills come first: rent or mortgage, council tax, energy, and court fines. Missing these has the most serious consequences.</t>
        </is>
      </c>
    </row>
    <row r="30" ht="15" customHeight="1">
      <c r="A30" s="6" t="inlineStr">
        <is>
          <t>Ask your lenders about 0% balance transfers or lower rates. A lower APR clears debt faster.</t>
        </is>
      </c>
    </row>
    <row r="31" ht="8" customHeight="1"/>
    <row r="32" ht="22" customHeight="1">
      <c r="A32" s="3" t="inlineStr">
        <is>
          <t>Free, impartial help (checked 30 September 2026)</t>
        </is>
      </c>
    </row>
    <row r="33" ht="30" customHeight="1">
      <c r="A33" s="6" t="inlineStr">
        <is>
          <t>MoneyHelper, budgeting (free, backed by the government): https://www.moneyhelper.org.uk/en/everyday-money/budgeting</t>
        </is>
      </c>
    </row>
    <row r="34" ht="30" customHeight="1">
      <c r="A34" s="6" t="inlineStr">
        <is>
          <t>MoneyHelper, dealing with debt: https://www.moneyhelper.org.uk/en/money-troubles/dealing-with-debt</t>
        </is>
      </c>
    </row>
    <row r="35" ht="15" customHeight="1">
      <c r="A35" s="6" t="inlineStr">
        <is>
          <t>StepChange Debt Charity (free debt advice): https://www.stepchange.org/</t>
        </is>
      </c>
    </row>
    <row r="36" ht="15" customHeight="1">
      <c r="A36" s="6" t="inlineStr">
        <is>
          <t>National Debtline (free debt advice): https://nationaldebtline.org/</t>
        </is>
      </c>
    </row>
    <row r="37" ht="8" customHeight="1"/>
    <row r="38" ht="45" customHeight="1">
      <c r="A38" s="8" t="inlineStr">
        <is>
          <t>This file does the maths on the figures you give it, with interest worked out monthly at APR ÷ 12. Real statements will differ a little. It isn't financial or debt advice. For free, impartial advice, contact StepChange, National Debtline or MoneyHelper.</t>
        </is>
      </c>
    </row>
    <row r="39" ht="30" customHeight="1">
      <c r="A39" s="9" t="inlineStr">
        <is>
          <t>© RuleMind · rulemind.co.uk. For your own household use. Please don't share or resell this file.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A4E"/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10" r:id="rId6"/>
    <hyperlink xmlns:r="http://schemas.openxmlformats.org/officeDocument/2006/relationships" ref="A11" r:id="rId7"/>
  </hyperlinks>
  <pageMargins left="0.75" right="0.75" top="1" bottom="1" header="0.5" footer="0.5"/>
  <pageSetup orientation="portrait" fitToHeight="0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8"/>
</worksheet>
</file>

<file path=xl/worksheets/sheet3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K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 outlineLevelCol="0"/>
  <cols>
    <col width="26" customWidth="1" min="1" max="1"/>
    <col width="18" customWidth="1" min="2" max="2"/>
    <col width="14" customWidth="1" min="3" max="3"/>
    <col width="12" customWidth="1" min="4" max="4"/>
    <col width="16" customWidth="1" min="5" max="5"/>
    <col width="12" customWidth="1" min="6" max="6"/>
    <col width="12" customWidth="1" min="7" max="7"/>
    <col width="36" customWidth="1" min="8" max="8"/>
    <col hidden="1" width="13" customWidth="1" min="10" max="10"/>
    <col hidden="1" width="13" customWidth="1" min="11" max="11"/>
  </cols>
  <sheetData>
    <row r="1" ht="32" customHeight="1">
      <c r="A1" s="10" t="inlineStr">
        <is>
          <t>Your debts</t>
        </is>
      </c>
    </row>
    <row r="2">
      <c r="A2" s="11" t="inlineStr">
        <is>
          <t>List each debt with its balance, interest rate (APR) and minimum monthly payment.</t>
        </is>
      </c>
    </row>
    <row r="3">
      <c r="A3" s="12" t="inlineStr">
        <is>
          <t>Sample rows show how it works. Peach cells are the ones you type in; white cells work themselves out. Replace the sample rows with your own.</t>
        </is>
      </c>
      <c r="B3" s="13" t="n"/>
      <c r="C3" s="13" t="n"/>
      <c r="D3" s="13" t="n"/>
      <c r="E3" s="13" t="n"/>
      <c r="F3" s="13" t="n"/>
      <c r="G3" s="13" t="n"/>
      <c r="H3" s="13" t="n"/>
    </row>
    <row r="4"/>
    <row r="5" ht="44" customHeight="1">
      <c r="A5" s="14" t="inlineStr">
        <is>
          <t>Debt</t>
        </is>
      </c>
      <c r="B5" s="14" t="inlineStr">
        <is>
          <t>Type</t>
        </is>
      </c>
      <c r="C5" s="14" t="inlineStr">
        <is>
          <t>Balance now (£)</t>
        </is>
      </c>
      <c r="D5" s="14" t="inlineStr">
        <is>
          <t>Interest rate (APR)</t>
        </is>
      </c>
      <c r="E5" s="14" t="inlineStr">
        <is>
          <t>Minimum payment a month (£)</t>
        </is>
      </c>
      <c r="F5" s="14" t="inlineStr">
        <is>
          <t>Avalanche order</t>
        </is>
      </c>
      <c r="G5" s="14" t="inlineStr">
        <is>
          <t>Snowball order</t>
        </is>
      </c>
      <c r="H5" s="14" t="inlineStr">
        <is>
          <t>Notes</t>
        </is>
      </c>
    </row>
    <row r="6">
      <c r="A6" s="62" t="inlineStr">
        <is>
          <t>Credit card A</t>
        </is>
      </c>
      <c r="B6" s="62" t="inlineStr">
        <is>
          <t>Credit card</t>
        </is>
      </c>
      <c r="C6" s="63" t="n">
        <v>3200</v>
      </c>
      <c r="D6" s="64" t="n">
        <v>0.249</v>
      </c>
      <c r="E6" s="63" t="n">
        <v>96</v>
      </c>
      <c r="F6" s="18">
        <f>IF(J6="","",COUNTIF($J$6:$J$13,"&lt;"&amp;J6)+1)</f>
        <v/>
      </c>
      <c r="G6" s="18">
        <f>IF(K6="","",COUNTIF($K$6:$K$13,"&lt;"&amp;K6)+1)</f>
        <v/>
      </c>
      <c r="H6" s="62" t="inlineStr">
        <is>
          <t>Ask about a 0% balance transfer</t>
        </is>
      </c>
      <c r="J6" s="19">
        <f>IF(N(C6)&gt;0,-N(D6)*1000000+C6/1000+ROW()/1000000000,"")</f>
        <v/>
      </c>
      <c r="K6" s="19">
        <f>IF(N(C6)&gt;0,C6-N(D6)/1000+ROW()/1000000000,"")</f>
        <v/>
      </c>
    </row>
    <row r="7">
      <c r="A7" s="62" t="inlineStr">
        <is>
          <t>Store card</t>
        </is>
      </c>
      <c r="B7" s="62" t="inlineStr">
        <is>
          <t>Store card</t>
        </is>
      </c>
      <c r="C7" s="63" t="n">
        <v>650</v>
      </c>
      <c r="D7" s="64" t="n">
        <v>0.299</v>
      </c>
      <c r="E7" s="63" t="n">
        <v>25</v>
      </c>
      <c r="F7" s="18">
        <f>IF(J7="","",COUNTIF($J$6:$J$13,"&lt;"&amp;J7)+1)</f>
        <v/>
      </c>
      <c r="G7" s="18">
        <f>IF(K7="","",COUNTIF($K$6:$K$13,"&lt;"&amp;K7)+1)</f>
        <v/>
      </c>
      <c r="H7" s="62" t="inlineStr"/>
      <c r="J7" s="19">
        <f>IF(N(C7)&gt;0,-N(D7)*1000000+C7/1000+ROW()/1000000000,"")</f>
        <v/>
      </c>
      <c r="K7" s="19">
        <f>IF(N(C7)&gt;0,C7-N(D7)/1000+ROW()/1000000000,"")</f>
        <v/>
      </c>
    </row>
    <row r="8">
      <c r="A8" s="62" t="inlineStr">
        <is>
          <t>Car finance</t>
        </is>
      </c>
      <c r="B8" s="62" t="inlineStr">
        <is>
          <t>Car finance</t>
        </is>
      </c>
      <c r="C8" s="63" t="n">
        <v>5400</v>
      </c>
      <c r="D8" s="64" t="n">
        <v>0.079</v>
      </c>
      <c r="E8" s="63" t="n">
        <v>190</v>
      </c>
      <c r="F8" s="18">
        <f>IF(J8="","",COUNTIF($J$6:$J$13,"&lt;"&amp;J8)+1)</f>
        <v/>
      </c>
      <c r="G8" s="18">
        <f>IF(K8="","",COUNTIF($K$6:$K$13,"&lt;"&amp;K8)+1)</f>
        <v/>
      </c>
      <c r="H8" s="62" t="inlineStr"/>
      <c r="J8" s="19">
        <f>IF(N(C8)&gt;0,-N(D8)*1000000+C8/1000+ROW()/1000000000,"")</f>
        <v/>
      </c>
      <c r="K8" s="19">
        <f>IF(N(C8)&gt;0,C8-N(D8)/1000+ROW()/1000000000,"")</f>
        <v/>
      </c>
    </row>
    <row r="9">
      <c r="A9" s="62" t="inlineStr">
        <is>
          <t>Overdraft</t>
        </is>
      </c>
      <c r="B9" s="62" t="inlineStr">
        <is>
          <t>Overdraft</t>
        </is>
      </c>
      <c r="C9" s="63" t="n">
        <v>800</v>
      </c>
      <c r="D9" s="64" t="n">
        <v>0.399</v>
      </c>
      <c r="E9" s="63" t="n">
        <v>30</v>
      </c>
      <c r="F9" s="18">
        <f>IF(J9="","",COUNTIF($J$6:$J$13,"&lt;"&amp;J9)+1)</f>
        <v/>
      </c>
      <c r="G9" s="18">
        <f>IF(K9="","",COUNTIF($K$6:$K$13,"&lt;"&amp;K9)+1)</f>
        <v/>
      </c>
      <c r="H9" s="62" t="inlineStr">
        <is>
          <t>Arranged overdraft</t>
        </is>
      </c>
      <c r="J9" s="19">
        <f>IF(N(C9)&gt;0,-N(D9)*1000000+C9/1000+ROW()/1000000000,"")</f>
        <v/>
      </c>
      <c r="K9" s="19">
        <f>IF(N(C9)&gt;0,C9-N(D9)/1000+ROW()/1000000000,"")</f>
        <v/>
      </c>
    </row>
    <row r="10">
      <c r="A10" s="62" t="inlineStr">
        <is>
          <t>Buy now pay later</t>
        </is>
      </c>
      <c r="B10" s="62" t="inlineStr">
        <is>
          <t>Buy now pay later</t>
        </is>
      </c>
      <c r="C10" s="63" t="n">
        <v>240</v>
      </c>
      <c r="D10" s="64" t="n">
        <v>0</v>
      </c>
      <c r="E10" s="63" t="n">
        <v>60</v>
      </c>
      <c r="F10" s="18">
        <f>IF(J10="","",COUNTIF($J$6:$J$13,"&lt;"&amp;J10)+1)</f>
        <v/>
      </c>
      <c r="G10" s="18">
        <f>IF(K10="","",COUNTIF($K$6:$K$13,"&lt;"&amp;K10)+1)</f>
        <v/>
      </c>
      <c r="H10" s="62" t="inlineStr">
        <is>
          <t>Four payments left</t>
        </is>
      </c>
      <c r="J10" s="19">
        <f>IF(N(C10)&gt;0,-N(D10)*1000000+C10/1000+ROW()/1000000000,"")</f>
        <v/>
      </c>
      <c r="K10" s="19">
        <f>IF(N(C10)&gt;0,C10-N(D10)/1000+ROW()/1000000000,"")</f>
        <v/>
      </c>
    </row>
    <row r="11">
      <c r="A11" s="62" t="n"/>
      <c r="B11" s="62" t="n"/>
      <c r="C11" s="63" t="n"/>
      <c r="D11" s="64" t="n"/>
      <c r="E11" s="63" t="n"/>
      <c r="F11" s="18">
        <f>IF(J11="","",COUNTIF($J$6:$J$13,"&lt;"&amp;J11)+1)</f>
        <v/>
      </c>
      <c r="G11" s="18">
        <f>IF(K11="","",COUNTIF($K$6:$K$13,"&lt;"&amp;K11)+1)</f>
        <v/>
      </c>
      <c r="H11" s="62" t="n"/>
      <c r="J11" s="19">
        <f>IF(N(C11)&gt;0,-N(D11)*1000000+C11/1000+ROW()/1000000000,"")</f>
        <v/>
      </c>
      <c r="K11" s="19">
        <f>IF(N(C11)&gt;0,C11-N(D11)/1000+ROW()/1000000000,"")</f>
        <v/>
      </c>
    </row>
    <row r="12">
      <c r="A12" s="62" t="n"/>
      <c r="B12" s="62" t="n"/>
      <c r="C12" s="63" t="n"/>
      <c r="D12" s="64" t="n"/>
      <c r="E12" s="63" t="n"/>
      <c r="F12" s="18">
        <f>IF(J12="","",COUNTIF($J$6:$J$13,"&lt;"&amp;J12)+1)</f>
        <v/>
      </c>
      <c r="G12" s="18">
        <f>IF(K12="","",COUNTIF($K$6:$K$13,"&lt;"&amp;K12)+1)</f>
        <v/>
      </c>
      <c r="H12" s="62" t="n"/>
      <c r="J12" s="19">
        <f>IF(N(C12)&gt;0,-N(D12)*1000000+C12/1000+ROW()/1000000000,"")</f>
        <v/>
      </c>
      <c r="K12" s="19">
        <f>IF(N(C12)&gt;0,C12-N(D12)/1000+ROW()/1000000000,"")</f>
        <v/>
      </c>
    </row>
    <row r="13">
      <c r="A13" s="62" t="n"/>
      <c r="B13" s="62" t="n"/>
      <c r="C13" s="63" t="n"/>
      <c r="D13" s="64" t="n"/>
      <c r="E13" s="63" t="n"/>
      <c r="F13" s="18">
        <f>IF(J13="","",COUNTIF($J$6:$J$13,"&lt;"&amp;J13)+1)</f>
        <v/>
      </c>
      <c r="G13" s="18">
        <f>IF(K13="","",COUNTIF($K$6:$K$13,"&lt;"&amp;K13)+1)</f>
        <v/>
      </c>
      <c r="H13" s="62" t="n"/>
      <c r="J13" s="19">
        <f>IF(N(C13)&gt;0,-N(D13)*1000000+C13/1000+ROW()/1000000000,"")</f>
        <v/>
      </c>
      <c r="K13" s="19">
        <f>IF(N(C13)&gt;0,C13-N(D13)/1000+ROW()/1000000000,"")</f>
        <v/>
      </c>
    </row>
    <row r="14">
      <c r="A14" s="20" t="inlineStr">
        <is>
          <t>Total</t>
        </is>
      </c>
      <c r="B14" s="21" t="n"/>
      <c r="C14" s="22">
        <f>SUM(C6:C13)</f>
        <v/>
      </c>
      <c r="D14" s="21" t="n"/>
      <c r="E14" s="22">
        <f>SUM(E6:E13)</f>
        <v/>
      </c>
      <c r="F14" s="21" t="n"/>
      <c r="G14" s="21" t="n"/>
      <c r="H14" s="21" t="n"/>
    </row>
    <row r="15"/>
    <row r="16">
      <c r="A16" s="11" t="inlineStr">
        <is>
          <t>Type the APR as a percentage (24.9%). If a card has two rates, use the higher one. Interest is worked out monthly at APR ÷ 12, so real figures will differ a little.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26C"/>
  <dataValidations count="4">
    <dataValidation sqref="B6:B13" showDropDown="0" showInputMessage="0" showErrorMessage="1" allowBlank="1" errorTitle="Not in the list" error="Pick one from the list." prompt="Pick from the list." type="list">
      <formula1>Lists!$A$2:$A$9</formula1>
    </dataValidation>
    <dataValidation sqref="C6:C13" showDropDown="0" showInputMessage="0" showErrorMessage="1" allowBlank="1" errorTitle="Check the amount" error="Enter £0 or more." prompt="Type an amount in pounds, for example 45.50." type="decimal" operator="greaterThanOrEqual">
      <formula1>0</formula1>
    </dataValidation>
    <dataValidation sqref="E6:E13" showDropDown="0" showInputMessage="0" showErrorMessage="1" allowBlank="1" errorTitle="Check the amount" error="Enter £0 or more." prompt="Type an amount in pounds, for example 45.50." type="decimal" operator="greaterThanOrEqual">
      <formula1>0</formula1>
    </dataValidation>
    <dataValidation sqref="D6:D13" showDropDown="0" showInputMessage="0" showErrorMessage="1" allowBlank="1" error="Type the APR as a percentage, for example 24.9%." prompt="Type an amount in pounds, for example 45.50." type="decimal" operator="between">
      <formula1>0</formula1>
      <formula2>1</formula2>
    </dataValidation>
  </dataValidations>
  <printOptions horizontalCentered="0"/>
  <pageMargins left="0.75" right="0.75" top="1" bottom="1" header="0.5" footer="0.5"/>
  <pageSetup orientation="landscape" fitToHeight="0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N46"/>
  <sheetViews>
    <sheetView showGridLines="0" workbookViewId="0">
      <selection activeCell="A1" sqref="A1"/>
    </sheetView>
  </sheetViews>
  <sheetFormatPr baseColWidth="8" defaultRowHeight="15" outlineLevelCol="0"/>
  <cols>
    <col width="40" customWidth="1" min="1" max="1"/>
    <col width="3" customWidth="1" min="2" max="2"/>
    <col width="18" customWidth="1" min="3" max="3"/>
    <col width="18" customWidth="1" min="4" max="4"/>
    <col width="18" customWidth="1" min="5" max="5"/>
    <col width="3" customWidth="1" min="6" max="6"/>
    <col width="20" customWidth="1" min="7" max="7"/>
    <col width="16" customWidth="1" min="8" max="8"/>
    <col width="16" customWidth="1" min="9" max="9"/>
    <col hidden="1" width="11" customWidth="1" min="11" max="11"/>
    <col hidden="1" width="11" customWidth="1" min="12" max="12"/>
    <col hidden="1" width="11" customWidth="1" min="13" max="13"/>
    <col hidden="1" width="11" customWidth="1" min="14" max="14"/>
  </cols>
  <sheetData>
    <row r="1" ht="32" customHeight="1">
      <c r="A1" s="10" t="inlineStr">
        <is>
          <t>Your plan</t>
        </is>
      </c>
    </row>
    <row r="2">
      <c r="A2" s="11" t="inlineStr">
        <is>
          <t>Put in what you can pay each month in total. It compares the two ways of clearing debt.</t>
        </is>
      </c>
    </row>
    <row r="3"/>
    <row r="4">
      <c r="A4" s="11" t="inlineStr">
        <is>
          <t>Amounts in peach cells are yours to change.</t>
        </is>
      </c>
    </row>
    <row r="5">
      <c r="K5" s="23" t="inlineStr">
        <is>
          <t>Month</t>
        </is>
      </c>
      <c r="L5" s="23" t="inlineStr">
        <is>
          <t>Avalanche</t>
        </is>
      </c>
      <c r="M5" s="23" t="inlineStr">
        <is>
          <t>Snowball</t>
        </is>
      </c>
      <c r="N5" s="23" t="inlineStr">
        <is>
          <t>Minimums only</t>
        </is>
      </c>
    </row>
    <row r="6">
      <c r="A6" s="24" t="inlineStr">
        <is>
          <t>Total you can pay each month (£)</t>
        </is>
      </c>
      <c r="C6" s="65" t="n">
        <v>550</v>
      </c>
      <c r="K6" s="11" t="n">
        <v>0</v>
      </c>
      <c r="L6" s="26">
        <f>Avalanche!F7</f>
        <v/>
      </c>
      <c r="M6" s="26">
        <f>Snowball!F7</f>
        <v/>
      </c>
      <c r="N6" s="26">
        <f>'Minimums only'!F7</f>
        <v/>
      </c>
    </row>
    <row r="7">
      <c r="A7" s="24" t="inlineStr">
        <is>
          <t>First payment month</t>
        </is>
      </c>
      <c r="C7" s="66" t="n">
        <v>46296</v>
      </c>
      <c r="K7" s="11" t="n">
        <v>3</v>
      </c>
      <c r="L7" s="26">
        <f>Avalanche!F10</f>
        <v/>
      </c>
      <c r="M7" s="26">
        <f>Snowball!F10</f>
        <v/>
      </c>
      <c r="N7" s="26">
        <f>'Minimums only'!F10</f>
        <v/>
      </c>
    </row>
    <row r="8">
      <c r="A8" s="28" t="inlineStr">
        <is>
          <t>Minimum payments add up to</t>
        </is>
      </c>
      <c r="C8" s="29">
        <f>Debts!E14</f>
        <v/>
      </c>
      <c r="K8" s="11" t="n">
        <v>6</v>
      </c>
      <c r="L8" s="26">
        <f>Avalanche!F13</f>
        <v/>
      </c>
      <c r="M8" s="26">
        <f>Snowball!F13</f>
        <v/>
      </c>
      <c r="N8" s="26">
        <f>'Minimums only'!F13</f>
        <v/>
      </c>
    </row>
    <row r="9">
      <c r="A9" s="28" t="inlineStr">
        <is>
          <t>Extra on top of the minimums</t>
        </is>
      </c>
      <c r="C9" s="29">
        <f>MAX(0,C6-C8)</f>
        <v/>
      </c>
      <c r="K9" s="11" t="n">
        <v>9</v>
      </c>
      <c r="L9" s="26">
        <f>Avalanche!F16</f>
        <v/>
      </c>
      <c r="M9" s="26">
        <f>Snowball!F16</f>
        <v/>
      </c>
      <c r="N9" s="26">
        <f>'Minimums only'!F16</f>
        <v/>
      </c>
    </row>
    <row r="10">
      <c r="A10" s="30">
        <f>IF(C6&lt;C8,"Your monthly amount is less than the minimum payments. Speak to StepChange or MoneyHelper for free help: you don't have to struggle on your own.","")</f>
        <v/>
      </c>
      <c r="K10" s="11" t="n">
        <v>12</v>
      </c>
      <c r="L10" s="26">
        <f>Avalanche!F19</f>
        <v/>
      </c>
      <c r="M10" s="26">
        <f>Snowball!F19</f>
        <v/>
      </c>
      <c r="N10" s="26">
        <f>'Minimums only'!F19</f>
        <v/>
      </c>
    </row>
    <row r="11">
      <c r="K11" s="11" t="n">
        <v>15</v>
      </c>
      <c r="L11" s="26">
        <f>Avalanche!F22</f>
        <v/>
      </c>
      <c r="M11" s="26">
        <f>Snowball!F22</f>
        <v/>
      </c>
      <c r="N11" s="26">
        <f>'Minimums only'!F22</f>
        <v/>
      </c>
    </row>
    <row r="12">
      <c r="K12" s="11" t="n">
        <v>18</v>
      </c>
      <c r="L12" s="26">
        <f>Avalanche!F25</f>
        <v/>
      </c>
      <c r="M12" s="26">
        <f>Snowball!F25</f>
        <v/>
      </c>
      <c r="N12" s="26">
        <f>'Minimums only'!F25</f>
        <v/>
      </c>
    </row>
    <row r="13" ht="30" customHeight="1">
      <c r="A13" s="14" t="inlineStr">
        <is>
          <t>Compare</t>
        </is>
      </c>
      <c r="B13" s="14" t="n"/>
      <c r="C13" s="14" t="inlineStr">
        <is>
          <t>Avalanche</t>
        </is>
      </c>
      <c r="D13" s="14" t="inlineStr">
        <is>
          <t>Snowball</t>
        </is>
      </c>
      <c r="E13" s="14" t="inlineStr">
        <is>
          <t>Minimums only</t>
        </is>
      </c>
      <c r="G13" s="14" t="inlineStr">
        <is>
          <t>Order to pay extra</t>
        </is>
      </c>
      <c r="H13" s="14" t="inlineStr">
        <is>
          <t>Avalanche</t>
        </is>
      </c>
      <c r="I13" s="14" t="inlineStr">
        <is>
          <t>Snowball</t>
        </is>
      </c>
      <c r="K13" s="11" t="n">
        <v>21</v>
      </c>
      <c r="L13" s="26">
        <f>Avalanche!F28</f>
        <v/>
      </c>
      <c r="M13" s="26">
        <f>Snowball!F28</f>
        <v/>
      </c>
      <c r="N13" s="26">
        <f>'Minimums only'!F28</f>
        <v/>
      </c>
    </row>
    <row r="14">
      <c r="A14" s="31" t="inlineStr">
        <is>
          <t>Debt-free by</t>
        </is>
      </c>
      <c r="C14" s="32">
        <f>IF(IF(COUNT(Avalanche!$G$8:$G$367)=0,IF(Avalanche!$F$7&lt;=0.005,0,""),MIN(Avalanche!$G$8:$G$367))="","Not within 30 years",IF(IF(COUNT(Avalanche!$G$8:$G$367)=0,IF(Avalanche!$F$7&lt;=0.005,0,""),MIN(Avalanche!$G$8:$G$367))=0,"No debts",EDATE($C$7,IF(COUNT(Avalanche!$G$8:$G$367)=0,IF(Avalanche!$F$7&lt;=0.005,0,""),MIN(Avalanche!$G$8:$G$367))-1)))</f>
        <v/>
      </c>
      <c r="D14" s="32">
        <f>IF(IF(COUNT(Snowball!$G$8:$G$367)=0,IF(Snowball!$F$7&lt;=0.005,0,""),MIN(Snowball!$G$8:$G$367))="","Not within 30 years",IF(IF(COUNT(Snowball!$G$8:$G$367)=0,IF(Snowball!$F$7&lt;=0.005,0,""),MIN(Snowball!$G$8:$G$367))=0,"No debts",EDATE($C$7,IF(COUNT(Snowball!$G$8:$G$367)=0,IF(Snowball!$F$7&lt;=0.005,0,""),MIN(Snowball!$G$8:$G$367))-1)))</f>
        <v/>
      </c>
      <c r="E14" s="32">
        <f>IF(IF(COUNT('Minimums only'!$G$8:$G$367)=0,IF('Minimums only'!$F$7&lt;=0.005,0,""),MIN('Minimums only'!$G$8:$G$367))="","Not within 30 years",IF(IF(COUNT('Minimums only'!$G$8:$G$367)=0,IF('Minimums only'!$F$7&lt;=0.005,0,""),MIN('Minimums only'!$G$8:$G$367))=0,"No debts",EDATE($C$7,IF(COUNT('Minimums only'!$G$8:$G$367)=0,IF('Minimums only'!$F$7&lt;=0.005,0,""),MIN('Minimums only'!$G$8:$G$367))-1)))</f>
        <v/>
      </c>
      <c r="G14" s="33" t="n">
        <v>1</v>
      </c>
      <c r="H14" s="34">
        <f>IFERROR(INDEX(Debts!$A$6:$A$13,MATCH(1,Debts!$F$6:$F$13,0)),"")</f>
        <v/>
      </c>
      <c r="I14" s="34">
        <f>IFERROR(INDEX(Debts!$A$6:$A$13,MATCH(1,Debts!$G$6:$G$13,0)),"")</f>
        <v/>
      </c>
      <c r="K14" s="11" t="n">
        <v>24</v>
      </c>
      <c r="L14" s="26">
        <f>Avalanche!F31</f>
        <v/>
      </c>
      <c r="M14" s="26">
        <f>Snowball!F31</f>
        <v/>
      </c>
      <c r="N14" s="26">
        <f>'Minimums only'!F31</f>
        <v/>
      </c>
    </row>
    <row r="15">
      <c r="A15" s="31" t="inlineStr">
        <is>
          <t>Months to clear</t>
        </is>
      </c>
      <c r="C15" s="33">
        <f>IF(IF(COUNT(Avalanche!$G$8:$G$367)=0,IF(Avalanche!$F$7&lt;=0.005,0,""),MIN(Avalanche!$G$8:$G$367))="","30 years +",IF(COUNT(Avalanche!$G$8:$G$367)=0,IF(Avalanche!$F$7&lt;=0.005,0,""),MIN(Avalanche!$G$8:$G$367)))</f>
        <v/>
      </c>
      <c r="D15" s="33">
        <f>IF(IF(COUNT(Snowball!$G$8:$G$367)=0,IF(Snowball!$F$7&lt;=0.005,0,""),MIN(Snowball!$G$8:$G$367))="","30 years +",IF(COUNT(Snowball!$G$8:$G$367)=0,IF(Snowball!$F$7&lt;=0.005,0,""),MIN(Snowball!$G$8:$G$367)))</f>
        <v/>
      </c>
      <c r="E15" s="33">
        <f>IF(IF(COUNT('Minimums only'!$G$8:$G$367)=0,IF('Minimums only'!$F$7&lt;=0.005,0,""),MIN('Minimums only'!$G$8:$G$367))="","30 years +",IF(COUNT('Minimums only'!$G$8:$G$367)=0,IF('Minimums only'!$F$7&lt;=0.005,0,""),MIN('Minimums only'!$G$8:$G$367)))</f>
        <v/>
      </c>
      <c r="G15" s="33" t="n">
        <v>2</v>
      </c>
      <c r="H15" s="34">
        <f>IFERROR(INDEX(Debts!$A$6:$A$13,MATCH(2,Debts!$F$6:$F$13,0)),"")</f>
        <v/>
      </c>
      <c r="I15" s="34">
        <f>IFERROR(INDEX(Debts!$A$6:$A$13,MATCH(2,Debts!$G$6:$G$13,0)),"")</f>
        <v/>
      </c>
      <c r="K15" s="11" t="n">
        <v>27</v>
      </c>
      <c r="L15" s="26">
        <f>Avalanche!F34</f>
        <v/>
      </c>
      <c r="M15" s="26">
        <f>Snowball!F34</f>
        <v/>
      </c>
      <c r="N15" s="26">
        <f>'Minimums only'!F34</f>
        <v/>
      </c>
    </row>
    <row r="16">
      <c r="A16" s="31" t="inlineStr">
        <is>
          <t>Total interest</t>
        </is>
      </c>
      <c r="C16" s="35">
        <f>SUM(Avalanche!D8:D367)</f>
        <v/>
      </c>
      <c r="D16" s="35">
        <f>SUM(Snowball!D8:D367)</f>
        <v/>
      </c>
      <c r="E16" s="35">
        <f>SUM('Minimums only'!D8:D367)</f>
        <v/>
      </c>
      <c r="G16" s="33" t="n">
        <v>3</v>
      </c>
      <c r="H16" s="34">
        <f>IFERROR(INDEX(Debts!$A$6:$A$13,MATCH(3,Debts!$F$6:$F$13,0)),"")</f>
        <v/>
      </c>
      <c r="I16" s="34">
        <f>IFERROR(INDEX(Debts!$A$6:$A$13,MATCH(3,Debts!$G$6:$G$13,0)),"")</f>
        <v/>
      </c>
      <c r="K16" s="11" t="n">
        <v>30</v>
      </c>
      <c r="L16" s="26">
        <f>Avalanche!F37</f>
        <v/>
      </c>
      <c r="M16" s="26">
        <f>Snowball!F37</f>
        <v/>
      </c>
      <c r="N16" s="26">
        <f>'Minimums only'!F37</f>
        <v/>
      </c>
    </row>
    <row r="17">
      <c r="A17" s="31" t="inlineStr">
        <is>
          <t>Total paid</t>
        </is>
      </c>
      <c r="C17" s="35">
        <f>SUM(Avalanche!E8:E367)</f>
        <v/>
      </c>
      <c r="D17" s="35">
        <f>SUM(Snowball!E8:E367)</f>
        <v/>
      </c>
      <c r="E17" s="35">
        <f>SUM('Minimums only'!E8:E367)</f>
        <v/>
      </c>
      <c r="G17" s="33" t="n">
        <v>4</v>
      </c>
      <c r="H17" s="34">
        <f>IFERROR(INDEX(Debts!$A$6:$A$13,MATCH(4,Debts!$F$6:$F$13,0)),"")</f>
        <v/>
      </c>
      <c r="I17" s="34">
        <f>IFERROR(INDEX(Debts!$A$6:$A$13,MATCH(4,Debts!$G$6:$G$13,0)),"")</f>
        <v/>
      </c>
      <c r="K17" s="11" t="n">
        <v>33</v>
      </c>
      <c r="L17" s="26">
        <f>Avalanche!F40</f>
        <v/>
      </c>
      <c r="M17" s="26">
        <f>Snowball!F40</f>
        <v/>
      </c>
      <c r="N17" s="26">
        <f>'Minimums only'!F40</f>
        <v/>
      </c>
    </row>
    <row r="18">
      <c r="G18" s="33" t="n">
        <v>5</v>
      </c>
      <c r="H18" s="34">
        <f>IFERROR(INDEX(Debts!$A$6:$A$13,MATCH(5,Debts!$F$6:$F$13,0)),"")</f>
        <v/>
      </c>
      <c r="I18" s="34">
        <f>IFERROR(INDEX(Debts!$A$6:$A$13,MATCH(5,Debts!$G$6:$G$13,0)),"")</f>
        <v/>
      </c>
      <c r="K18" s="11" t="n">
        <v>36</v>
      </c>
      <c r="L18" s="26">
        <f>Avalanche!F43</f>
        <v/>
      </c>
      <c r="M18" s="26">
        <f>Snowball!F43</f>
        <v/>
      </c>
      <c r="N18" s="26">
        <f>'Minimums only'!F43</f>
        <v/>
      </c>
    </row>
    <row r="19">
      <c r="A19" s="24" t="inlineStr">
        <is>
          <t>Interest saved compared with minimums only</t>
        </is>
      </c>
      <c r="C19" s="36">
        <f>IF(ISNUMBER(E16),E16-C16,"")</f>
        <v/>
      </c>
      <c r="D19" s="36">
        <f>IF(ISNUMBER(E16),E16-D16,"")</f>
        <v/>
      </c>
      <c r="G19" s="33" t="n">
        <v>6</v>
      </c>
      <c r="H19" s="34">
        <f>IFERROR(INDEX(Debts!$A$6:$A$13,MATCH(6,Debts!$F$6:$F$13,0)),"")</f>
        <v/>
      </c>
      <c r="I19" s="34">
        <f>IFERROR(INDEX(Debts!$A$6:$A$13,MATCH(6,Debts!$G$6:$G$13,0)),"")</f>
        <v/>
      </c>
      <c r="K19" s="11" t="n">
        <v>39</v>
      </c>
      <c r="L19" s="26">
        <f>Avalanche!F46</f>
        <v/>
      </c>
      <c r="M19" s="26">
        <f>Snowball!F46</f>
        <v/>
      </c>
      <c r="N19" s="26">
        <f>'Minimums only'!F46</f>
        <v/>
      </c>
    </row>
    <row r="20">
      <c r="G20" s="33" t="n">
        <v>7</v>
      </c>
      <c r="H20" s="34">
        <f>IFERROR(INDEX(Debts!$A$6:$A$13,MATCH(7,Debts!$F$6:$F$13,0)),"")</f>
        <v/>
      </c>
      <c r="I20" s="34">
        <f>IFERROR(INDEX(Debts!$A$6:$A$13,MATCH(7,Debts!$G$6:$G$13,0)),"")</f>
        <v/>
      </c>
      <c r="K20" s="11" t="n">
        <v>42</v>
      </c>
      <c r="L20" s="26">
        <f>Avalanche!F49</f>
        <v/>
      </c>
      <c r="M20" s="26">
        <f>Snowball!F49</f>
        <v/>
      </c>
      <c r="N20" s="26">
        <f>'Minimums only'!F49</f>
        <v/>
      </c>
    </row>
    <row r="21">
      <c r="A21" s="6">
        <f>IF(OR(NOT(ISNUMBER(C16)),NOT(ISNUMBER(D16))),"",IF(C16&lt;D16,"Avalanche costs "&amp;TEXT(D16-C16,"£#,##0")&amp;" less in interest. Snowball clears your smallest debt sooner, which some people find keeps them going. Both work if you stick to them.",IF(D16&lt;C16,"Snowball costs "&amp;TEXT(C16-D16,"£#,##0")&amp;" less in interest here.","Both cost the same here. Pick whichever you will stick to.")))</f>
        <v/>
      </c>
      <c r="G21" s="33" t="n">
        <v>8</v>
      </c>
      <c r="H21" s="34">
        <f>IFERROR(INDEX(Debts!$A$6:$A$13,MATCH(8,Debts!$F$6:$F$13,0)),"")</f>
        <v/>
      </c>
      <c r="I21" s="34">
        <f>IFERROR(INDEX(Debts!$A$6:$A$13,MATCH(8,Debts!$G$6:$G$13,0)),"")</f>
        <v/>
      </c>
      <c r="K21" s="11" t="n">
        <v>45</v>
      </c>
      <c r="L21" s="26">
        <f>Avalanche!F52</f>
        <v/>
      </c>
      <c r="M21" s="26">
        <f>Snowball!F52</f>
        <v/>
      </c>
      <c r="N21" s="26">
        <f>'Minimums only'!F52</f>
        <v/>
      </c>
    </row>
    <row r="22">
      <c r="K22" s="11" t="n">
        <v>48</v>
      </c>
      <c r="L22" s="26">
        <f>Avalanche!F55</f>
        <v/>
      </c>
      <c r="M22" s="26">
        <f>Snowball!F55</f>
        <v/>
      </c>
      <c r="N22" s="26">
        <f>'Minimums only'!F55</f>
        <v/>
      </c>
    </row>
    <row r="23">
      <c r="K23" s="11" t="n">
        <v>51</v>
      </c>
      <c r="L23" s="26">
        <f>Avalanche!F58</f>
        <v/>
      </c>
      <c r="M23" s="26">
        <f>Snowball!F58</f>
        <v/>
      </c>
      <c r="N23" s="26">
        <f>'Minimums only'!F58</f>
        <v/>
      </c>
    </row>
    <row r="24">
      <c r="K24" s="11" t="n">
        <v>54</v>
      </c>
      <c r="L24" s="26">
        <f>Avalanche!F61</f>
        <v/>
      </c>
      <c r="M24" s="26">
        <f>Snowball!F61</f>
        <v/>
      </c>
      <c r="N24" s="26">
        <f>'Minimums only'!F61</f>
        <v/>
      </c>
    </row>
    <row r="25">
      <c r="A25" s="8" t="inlineStr">
        <is>
          <t>Minimums only uses just the minimum payments, to show what the extra saves. If a minimum doesn't cover the interest, that debt never clears.</t>
        </is>
      </c>
      <c r="K25" s="11" t="n">
        <v>57</v>
      </c>
      <c r="L25" s="26">
        <f>Avalanche!F64</f>
        <v/>
      </c>
      <c r="M25" s="26">
        <f>Snowball!F64</f>
        <v/>
      </c>
      <c r="N25" s="26">
        <f>'Minimums only'!F64</f>
        <v/>
      </c>
    </row>
    <row r="26">
      <c r="K26" s="11" t="n">
        <v>60</v>
      </c>
      <c r="L26" s="26">
        <f>Avalanche!F67</f>
        <v/>
      </c>
      <c r="M26" s="26">
        <f>Snowball!F67</f>
        <v/>
      </c>
      <c r="N26" s="26">
        <f>'Minimums only'!F67</f>
        <v/>
      </c>
    </row>
    <row r="27">
      <c r="K27" s="11" t="n">
        <v>63</v>
      </c>
      <c r="L27" s="26">
        <f>Avalanche!F70</f>
        <v/>
      </c>
      <c r="M27" s="26">
        <f>Snowball!F70</f>
        <v/>
      </c>
      <c r="N27" s="26">
        <f>'Minimums only'!F70</f>
        <v/>
      </c>
    </row>
    <row r="28" ht="30" customHeight="1">
      <c r="A28" s="14" t="inlineStr">
        <is>
          <t>Each debt paid off</t>
        </is>
      </c>
      <c r="B28" s="14" t="n"/>
      <c r="C28" s="14" t="inlineStr">
        <is>
          <t>Avalanche</t>
        </is>
      </c>
      <c r="D28" s="14" t="inlineStr">
        <is>
          <t>Snowball</t>
        </is>
      </c>
      <c r="E28" s="14" t="inlineStr">
        <is>
          <t>Minimums only</t>
        </is>
      </c>
      <c r="K28" s="11" t="n">
        <v>66</v>
      </c>
      <c r="L28" s="26">
        <f>Avalanche!F73</f>
        <v/>
      </c>
      <c r="M28" s="26">
        <f>Snowball!F73</f>
        <v/>
      </c>
      <c r="N28" s="26">
        <f>'Minimums only'!F73</f>
        <v/>
      </c>
    </row>
    <row r="29">
      <c r="A29" s="34">
        <f>IF(Debts!A6="","",Debts!A6)</f>
        <v/>
      </c>
      <c r="C29" s="37">
        <f>IF(A29="","",IF(N(Debts!C6)=0,"",IF((COUNTIF(Avalanche!L8:L367,"&gt;0.005")+1)&gt;360,"Not within 30 years",EDATE($C$7,(COUNTIF(Avalanche!L8:L367,"&gt;0.005")+1)-1))))</f>
        <v/>
      </c>
      <c r="D29" s="37">
        <f>IF(A29="","",IF(N(Debts!C6)=0,"",IF((COUNTIF(Snowball!L8:L367,"&gt;0.005")+1)&gt;360,"Not within 30 years",EDATE($C$7,(COUNTIF(Snowball!L8:L367,"&gt;0.005")+1)-1))))</f>
        <v/>
      </c>
      <c r="E29" s="37">
        <f>IF(A29="","",IF(N(Debts!C6)=0,"",IF((COUNTIF('Minimums only'!L8:L367,"&gt;0.005")+1)&gt;360,"Not within 30 years",EDATE($C$7,(COUNTIF('Minimums only'!L8:L367,"&gt;0.005")+1)-1))))</f>
        <v/>
      </c>
      <c r="K29" s="11" t="n">
        <v>69</v>
      </c>
      <c r="L29" s="26">
        <f>Avalanche!F76</f>
        <v/>
      </c>
      <c r="M29" s="26">
        <f>Snowball!F76</f>
        <v/>
      </c>
      <c r="N29" s="26">
        <f>'Minimums only'!F76</f>
        <v/>
      </c>
    </row>
    <row r="30">
      <c r="A30" s="34">
        <f>IF(Debts!A7="","",Debts!A7)</f>
        <v/>
      </c>
      <c r="C30" s="37">
        <f>IF(A30="","",IF(N(Debts!C7)=0,"",IF((COUNTIF(Avalanche!Q8:Q367,"&gt;0.005")+1)&gt;360,"Not within 30 years",EDATE($C$7,(COUNTIF(Avalanche!Q8:Q367,"&gt;0.005")+1)-1))))</f>
        <v/>
      </c>
      <c r="D30" s="37">
        <f>IF(A30="","",IF(N(Debts!C7)=0,"",IF((COUNTIF(Snowball!Q8:Q367,"&gt;0.005")+1)&gt;360,"Not within 30 years",EDATE($C$7,(COUNTIF(Snowball!Q8:Q367,"&gt;0.005")+1)-1))))</f>
        <v/>
      </c>
      <c r="E30" s="37">
        <f>IF(A30="","",IF(N(Debts!C7)=0,"",IF((COUNTIF('Minimums only'!Q8:Q367,"&gt;0.005")+1)&gt;360,"Not within 30 years",EDATE($C$7,(COUNTIF('Minimums only'!Q8:Q367,"&gt;0.005")+1)-1))))</f>
        <v/>
      </c>
      <c r="K30" s="11" t="n">
        <v>72</v>
      </c>
      <c r="L30" s="26">
        <f>Avalanche!F79</f>
        <v/>
      </c>
      <c r="M30" s="26">
        <f>Snowball!F79</f>
        <v/>
      </c>
      <c r="N30" s="26">
        <f>'Minimums only'!F79</f>
        <v/>
      </c>
    </row>
    <row r="31">
      <c r="A31" s="34">
        <f>IF(Debts!A8="","",Debts!A8)</f>
        <v/>
      </c>
      <c r="C31" s="37">
        <f>IF(A31="","",IF(N(Debts!C8)=0,"",IF((COUNTIF(Avalanche!V8:V367,"&gt;0.005")+1)&gt;360,"Not within 30 years",EDATE($C$7,(COUNTIF(Avalanche!V8:V367,"&gt;0.005")+1)-1))))</f>
        <v/>
      </c>
      <c r="D31" s="37">
        <f>IF(A31="","",IF(N(Debts!C8)=0,"",IF((COUNTIF(Snowball!V8:V367,"&gt;0.005")+1)&gt;360,"Not within 30 years",EDATE($C$7,(COUNTIF(Snowball!V8:V367,"&gt;0.005")+1)-1))))</f>
        <v/>
      </c>
      <c r="E31" s="37">
        <f>IF(A31="","",IF(N(Debts!C8)=0,"",IF((COUNTIF('Minimums only'!V8:V367,"&gt;0.005")+1)&gt;360,"Not within 30 years",EDATE($C$7,(COUNTIF('Minimums only'!V8:V367,"&gt;0.005")+1)-1))))</f>
        <v/>
      </c>
      <c r="K31" s="11" t="n">
        <v>75</v>
      </c>
      <c r="L31" s="26">
        <f>Avalanche!F82</f>
        <v/>
      </c>
      <c r="M31" s="26">
        <f>Snowball!F82</f>
        <v/>
      </c>
      <c r="N31" s="26">
        <f>'Minimums only'!F82</f>
        <v/>
      </c>
    </row>
    <row r="32">
      <c r="A32" s="34">
        <f>IF(Debts!A9="","",Debts!A9)</f>
        <v/>
      </c>
      <c r="C32" s="37">
        <f>IF(A32="","",IF(N(Debts!C9)=0,"",IF((COUNTIF(Avalanche!AA8:AA367,"&gt;0.005")+1)&gt;360,"Not within 30 years",EDATE($C$7,(COUNTIF(Avalanche!AA8:AA367,"&gt;0.005")+1)-1))))</f>
        <v/>
      </c>
      <c r="D32" s="37">
        <f>IF(A32="","",IF(N(Debts!C9)=0,"",IF((COUNTIF(Snowball!AA8:AA367,"&gt;0.005")+1)&gt;360,"Not within 30 years",EDATE($C$7,(COUNTIF(Snowball!AA8:AA367,"&gt;0.005")+1)-1))))</f>
        <v/>
      </c>
      <c r="E32" s="37">
        <f>IF(A32="","",IF(N(Debts!C9)=0,"",IF((COUNTIF('Minimums only'!AA8:AA367,"&gt;0.005")+1)&gt;360,"Not within 30 years",EDATE($C$7,(COUNTIF('Minimums only'!AA8:AA367,"&gt;0.005")+1)-1))))</f>
        <v/>
      </c>
      <c r="K32" s="11" t="n">
        <v>78</v>
      </c>
      <c r="L32" s="26">
        <f>Avalanche!F85</f>
        <v/>
      </c>
      <c r="M32" s="26">
        <f>Snowball!F85</f>
        <v/>
      </c>
      <c r="N32" s="26">
        <f>'Minimums only'!F85</f>
        <v/>
      </c>
    </row>
    <row r="33">
      <c r="A33" s="34">
        <f>IF(Debts!A10="","",Debts!A10)</f>
        <v/>
      </c>
      <c r="C33" s="37">
        <f>IF(A33="","",IF(N(Debts!C10)=0,"",IF((COUNTIF(Avalanche!AF8:AF367,"&gt;0.005")+1)&gt;360,"Not within 30 years",EDATE($C$7,(COUNTIF(Avalanche!AF8:AF367,"&gt;0.005")+1)-1))))</f>
        <v/>
      </c>
      <c r="D33" s="37">
        <f>IF(A33="","",IF(N(Debts!C10)=0,"",IF((COUNTIF(Snowball!AF8:AF367,"&gt;0.005")+1)&gt;360,"Not within 30 years",EDATE($C$7,(COUNTIF(Snowball!AF8:AF367,"&gt;0.005")+1)-1))))</f>
        <v/>
      </c>
      <c r="E33" s="37">
        <f>IF(A33="","",IF(N(Debts!C10)=0,"",IF((COUNTIF('Minimums only'!AF8:AF367,"&gt;0.005")+1)&gt;360,"Not within 30 years",EDATE($C$7,(COUNTIF('Minimums only'!AF8:AF367,"&gt;0.005")+1)-1))))</f>
        <v/>
      </c>
      <c r="K33" s="11" t="n">
        <v>81</v>
      </c>
      <c r="L33" s="26">
        <f>Avalanche!F88</f>
        <v/>
      </c>
      <c r="M33" s="26">
        <f>Snowball!F88</f>
        <v/>
      </c>
      <c r="N33" s="26">
        <f>'Minimums only'!F88</f>
        <v/>
      </c>
    </row>
    <row r="34">
      <c r="A34" s="34">
        <f>IF(Debts!A11="","",Debts!A11)</f>
        <v/>
      </c>
      <c r="C34" s="37">
        <f>IF(A34="","",IF(N(Debts!C11)=0,"",IF((COUNTIF(Avalanche!AK8:AK367,"&gt;0.005")+1)&gt;360,"Not within 30 years",EDATE($C$7,(COUNTIF(Avalanche!AK8:AK367,"&gt;0.005")+1)-1))))</f>
        <v/>
      </c>
      <c r="D34" s="37">
        <f>IF(A34="","",IF(N(Debts!C11)=0,"",IF((COUNTIF(Snowball!AK8:AK367,"&gt;0.005")+1)&gt;360,"Not within 30 years",EDATE($C$7,(COUNTIF(Snowball!AK8:AK367,"&gt;0.005")+1)-1))))</f>
        <v/>
      </c>
      <c r="E34" s="37">
        <f>IF(A34="","",IF(N(Debts!C11)=0,"",IF((COUNTIF('Minimums only'!AK8:AK367,"&gt;0.005")+1)&gt;360,"Not within 30 years",EDATE($C$7,(COUNTIF('Minimums only'!AK8:AK367,"&gt;0.005")+1)-1))))</f>
        <v/>
      </c>
      <c r="K34" s="11" t="n">
        <v>84</v>
      </c>
      <c r="L34" s="26">
        <f>Avalanche!F91</f>
        <v/>
      </c>
      <c r="M34" s="26">
        <f>Snowball!F91</f>
        <v/>
      </c>
      <c r="N34" s="26">
        <f>'Minimums only'!F91</f>
        <v/>
      </c>
    </row>
    <row r="35">
      <c r="A35" s="34">
        <f>IF(Debts!A12="","",Debts!A12)</f>
        <v/>
      </c>
      <c r="C35" s="37">
        <f>IF(A35="","",IF(N(Debts!C12)=0,"",IF((COUNTIF(Avalanche!AP8:AP367,"&gt;0.005")+1)&gt;360,"Not within 30 years",EDATE($C$7,(COUNTIF(Avalanche!AP8:AP367,"&gt;0.005")+1)-1))))</f>
        <v/>
      </c>
      <c r="D35" s="37">
        <f>IF(A35="","",IF(N(Debts!C12)=0,"",IF((COUNTIF(Snowball!AP8:AP367,"&gt;0.005")+1)&gt;360,"Not within 30 years",EDATE($C$7,(COUNTIF(Snowball!AP8:AP367,"&gt;0.005")+1)-1))))</f>
        <v/>
      </c>
      <c r="E35" s="37">
        <f>IF(A35="","",IF(N(Debts!C12)=0,"",IF((COUNTIF('Minimums only'!AP8:AP367,"&gt;0.005")+1)&gt;360,"Not within 30 years",EDATE($C$7,(COUNTIF('Minimums only'!AP8:AP367,"&gt;0.005")+1)-1))))</f>
        <v/>
      </c>
      <c r="K35" s="11" t="n">
        <v>87</v>
      </c>
      <c r="L35" s="26">
        <f>Avalanche!F94</f>
        <v/>
      </c>
      <c r="M35" s="26">
        <f>Snowball!F94</f>
        <v/>
      </c>
      <c r="N35" s="26">
        <f>'Minimums only'!F94</f>
        <v/>
      </c>
    </row>
    <row r="36">
      <c r="A36" s="34">
        <f>IF(Debts!A13="","",Debts!A13)</f>
        <v/>
      </c>
      <c r="C36" s="37">
        <f>IF(A36="","",IF(N(Debts!C13)=0,"",IF((COUNTIF(Avalanche!AU8:AU367,"&gt;0.005")+1)&gt;360,"Not within 30 years",EDATE($C$7,(COUNTIF(Avalanche!AU8:AU367,"&gt;0.005")+1)-1))))</f>
        <v/>
      </c>
      <c r="D36" s="37">
        <f>IF(A36="","",IF(N(Debts!C13)=0,"",IF((COUNTIF(Snowball!AU8:AU367,"&gt;0.005")+1)&gt;360,"Not within 30 years",EDATE($C$7,(COUNTIF(Snowball!AU8:AU367,"&gt;0.005")+1)-1))))</f>
        <v/>
      </c>
      <c r="E36" s="37">
        <f>IF(A36="","",IF(N(Debts!C13)=0,"",IF((COUNTIF('Minimums only'!AU8:AU367,"&gt;0.005")+1)&gt;360,"Not within 30 years",EDATE($C$7,(COUNTIF('Minimums only'!AU8:AU367,"&gt;0.005")+1)-1))))</f>
        <v/>
      </c>
      <c r="K36" s="11" t="n">
        <v>90</v>
      </c>
      <c r="L36" s="26">
        <f>Avalanche!F97</f>
        <v/>
      </c>
      <c r="M36" s="26">
        <f>Snowball!F97</f>
        <v/>
      </c>
      <c r="N36" s="26">
        <f>'Minimums only'!F97</f>
        <v/>
      </c>
    </row>
    <row r="37">
      <c r="K37" s="11" t="n">
        <v>93</v>
      </c>
      <c r="L37" s="26">
        <f>Avalanche!F100</f>
        <v/>
      </c>
      <c r="M37" s="26">
        <f>Snowball!F100</f>
        <v/>
      </c>
      <c r="N37" s="26">
        <f>'Minimums only'!F100</f>
        <v/>
      </c>
    </row>
    <row r="38">
      <c r="K38" s="11" t="n">
        <v>96</v>
      </c>
      <c r="L38" s="26">
        <f>Avalanche!F103</f>
        <v/>
      </c>
      <c r="M38" s="26">
        <f>Snowball!F103</f>
        <v/>
      </c>
      <c r="N38" s="26">
        <f>'Minimums only'!F103</f>
        <v/>
      </c>
    </row>
    <row r="39">
      <c r="K39" s="11" t="n">
        <v>99</v>
      </c>
      <c r="L39" s="26">
        <f>Avalanche!F106</f>
        <v/>
      </c>
      <c r="M39" s="26">
        <f>Snowball!F106</f>
        <v/>
      </c>
      <c r="N39" s="26">
        <f>'Minimums only'!F106</f>
        <v/>
      </c>
    </row>
    <row r="40">
      <c r="K40" s="11" t="n">
        <v>102</v>
      </c>
      <c r="L40" s="26">
        <f>Avalanche!F109</f>
        <v/>
      </c>
      <c r="M40" s="26">
        <f>Snowball!F109</f>
        <v/>
      </c>
      <c r="N40" s="26">
        <f>'Minimums only'!F109</f>
        <v/>
      </c>
    </row>
    <row r="41">
      <c r="K41" s="11" t="n">
        <v>105</v>
      </c>
      <c r="L41" s="26">
        <f>Avalanche!F112</f>
        <v/>
      </c>
      <c r="M41" s="26">
        <f>Snowball!F112</f>
        <v/>
      </c>
      <c r="N41" s="26">
        <f>'Minimums only'!F112</f>
        <v/>
      </c>
    </row>
    <row r="42">
      <c r="K42" s="11" t="n">
        <v>108</v>
      </c>
      <c r="L42" s="26">
        <f>Avalanche!F115</f>
        <v/>
      </c>
      <c r="M42" s="26">
        <f>Snowball!F115</f>
        <v/>
      </c>
      <c r="N42" s="26">
        <f>'Minimums only'!F115</f>
        <v/>
      </c>
    </row>
    <row r="43">
      <c r="K43" s="11" t="n">
        <v>111</v>
      </c>
      <c r="L43" s="26">
        <f>Avalanche!F118</f>
        <v/>
      </c>
      <c r="M43" s="26">
        <f>Snowball!F118</f>
        <v/>
      </c>
      <c r="N43" s="26">
        <f>'Minimums only'!F118</f>
        <v/>
      </c>
    </row>
    <row r="44">
      <c r="K44" s="11" t="n">
        <v>114</v>
      </c>
      <c r="L44" s="26">
        <f>Avalanche!F121</f>
        <v/>
      </c>
      <c r="M44" s="26">
        <f>Snowball!F121</f>
        <v/>
      </c>
      <c r="N44" s="26">
        <f>'Minimums only'!F121</f>
        <v/>
      </c>
    </row>
    <row r="45">
      <c r="K45" s="11" t="n">
        <v>117</v>
      </c>
      <c r="L45" s="26">
        <f>Avalanche!F124</f>
        <v/>
      </c>
      <c r="M45" s="26">
        <f>Snowball!F124</f>
        <v/>
      </c>
      <c r="N45" s="26">
        <f>'Minimums only'!F124</f>
        <v/>
      </c>
    </row>
    <row r="46">
      <c r="K46" s="11" t="n">
        <v>120</v>
      </c>
      <c r="L46" s="26">
        <f>Avalanche!F127</f>
        <v/>
      </c>
      <c r="M46" s="26">
        <f>Snowball!F127</f>
        <v/>
      </c>
      <c r="N46" s="26">
        <f>'Minimums only'!F127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524"/>
  <mergeCells count="3">
    <mergeCell ref="A25:E26"/>
    <mergeCell ref="A10:E11"/>
    <mergeCell ref="A21:E23"/>
  </mergeCells>
  <dataValidations count="2">
    <dataValidation sqref="C6" showDropDown="0" showInputMessage="0" showErrorMessage="1" allowBlank="1" errorTitle="Check the amount" error="Enter £0 or more." prompt="Type an amount in pounds, for example 45.50." type="decimal" operator="greaterThanOrEqual">
      <formula1>0</formula1>
    </dataValidation>
    <dataValidation sqref="C7" showDropDown="0" showInputMessage="0" showErrorMessage="1" allowBlank="1" errorTitle="Check the date" error="Enter a date, for example 1/9/2026." prompt="Type a date, for example 1/9/2026." type="date" operator="greaterThan">
      <formula1>36526</formula1>
    </dataValidation>
  </dataValidations>
  <printOptions horizontalCentered="0"/>
  <pageMargins left="0.75" right="0.75" top="1" bottom="1" header="0.5" footer="0.5"/>
  <pageSetup orientation="landscape" fitToHeight="1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AU367"/>
  <sheetViews>
    <sheetView showGridLines="0" workbookViewId="0">
      <pane xSplit="7" ySplit="6" topLeftCell="H7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1"/>
  <cols>
    <col width="7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outlineLevel="1" width="10" customWidth="1" min="8" max="8"/>
    <col outlineLevel="1" width="10" customWidth="1" min="9" max="9"/>
    <col outlineLevel="1" width="10" customWidth="1" min="10" max="10"/>
    <col outlineLevel="1" width="10" customWidth="1" min="11" max="11"/>
    <col outlineLevel="1" width="10" customWidth="1" min="12" max="12"/>
    <col outlineLevel="1" width="10" customWidth="1" min="13" max="13"/>
    <col outlineLevel="1" width="10" customWidth="1" min="14" max="14"/>
    <col outlineLevel="1" width="10" customWidth="1" min="15" max="15"/>
    <col outlineLevel="1" width="10" customWidth="1" min="16" max="16"/>
    <col outlineLevel="1" width="10" customWidth="1" min="17" max="17"/>
    <col outlineLevel="1" width="10" customWidth="1" min="18" max="18"/>
    <col outlineLevel="1" width="10" customWidth="1" min="19" max="19"/>
    <col outlineLevel="1" width="10" customWidth="1" min="20" max="20"/>
    <col outlineLevel="1" width="10" customWidth="1" min="21" max="21"/>
    <col outlineLevel="1" width="10" customWidth="1" min="22" max="22"/>
    <col outlineLevel="1" width="10" customWidth="1" min="23" max="23"/>
    <col outlineLevel="1" width="10" customWidth="1" min="24" max="24"/>
    <col outlineLevel="1" width="10" customWidth="1" min="25" max="25"/>
    <col outlineLevel="1" width="10" customWidth="1" min="26" max="26"/>
    <col outlineLevel="1" width="10" customWidth="1" min="27" max="27"/>
    <col outlineLevel="1" width="10" customWidth="1" min="28" max="28"/>
    <col outlineLevel="1" width="10" customWidth="1" min="29" max="29"/>
    <col outlineLevel="1" width="10" customWidth="1" min="30" max="30"/>
    <col outlineLevel="1" width="10" customWidth="1" min="31" max="31"/>
    <col outlineLevel="1" width="10" customWidth="1" min="32" max="32"/>
    <col outlineLevel="1" width="10" customWidth="1" min="33" max="33"/>
    <col outlineLevel="1" width="10" customWidth="1" min="34" max="34"/>
    <col outlineLevel="1" width="10" customWidth="1" min="35" max="35"/>
    <col outlineLevel="1" width="10" customWidth="1" min="36" max="36"/>
    <col outlineLevel="1" width="10" customWidth="1" min="37" max="37"/>
    <col outlineLevel="1" width="10" customWidth="1" min="38" max="38"/>
    <col outlineLevel="1" width="10" customWidth="1" min="39" max="39"/>
    <col outlineLevel="1" width="10" customWidth="1" min="40" max="40"/>
    <col outlineLevel="1" width="10" customWidth="1" min="41" max="41"/>
    <col outlineLevel="1" width="10" customWidth="1" min="42" max="42"/>
    <col outlineLevel="1" width="10" customWidth="1" min="43" max="43"/>
    <col outlineLevel="1" width="10" customWidth="1" min="44" max="44"/>
    <col outlineLevel="1" width="10" customWidth="1" min="45" max="45"/>
    <col outlineLevel="1" width="10" customWidth="1" min="46" max="46"/>
    <col outlineLevel="1" width="10" customWidth="1" min="47" max="47"/>
  </cols>
  <sheetData>
    <row r="1" ht="32" customHeight="1">
      <c r="A1" s="10" t="inlineStr">
        <is>
          <t>Avalanche: highest interest rate first</t>
        </is>
      </c>
    </row>
    <row r="2">
      <c r="A2" s="11" t="inlineStr">
        <is>
          <t>Worked out for you month by month. Nothing to type here.</t>
        </is>
      </c>
    </row>
    <row r="3">
      <c r="H3" s="38" t="inlineStr">
        <is>
          <t>Each debt, month by month (scroll right)</t>
        </is>
      </c>
    </row>
    <row r="4">
      <c r="C4" s="39" t="inlineStr">
        <is>
          <t>All debts together</t>
        </is>
      </c>
      <c r="H4" s="39">
        <f>IF(Debts!A6="","",Debts!A6)</f>
        <v/>
      </c>
      <c r="M4" s="39">
        <f>IF(Debts!A7="","",Debts!A7)</f>
        <v/>
      </c>
      <c r="R4" s="39">
        <f>IF(Debts!A8="","",Debts!A8)</f>
        <v/>
      </c>
      <c r="W4" s="39">
        <f>IF(Debts!A9="","",Debts!A9)</f>
        <v/>
      </c>
      <c r="AB4" s="39">
        <f>IF(Debts!A10="","",Debts!A10)</f>
        <v/>
      </c>
      <c r="AG4" s="39">
        <f>IF(Debts!A11="","",Debts!A11)</f>
        <v/>
      </c>
      <c r="AL4" s="39">
        <f>IF(Debts!A12="","",Debts!A12)</f>
        <v/>
      </c>
      <c r="AQ4" s="39">
        <f>IF(Debts!A13="","",Debts!A13)</f>
        <v/>
      </c>
    </row>
    <row r="5">
      <c r="H5" s="19">
        <f>IF(Debts!F6="",99,Debts!F6)</f>
        <v/>
      </c>
      <c r="I5" s="19">
        <f>IF(Debts!F6="",99,Debts!F6)</f>
        <v/>
      </c>
      <c r="J5" s="19">
        <f>IF(Debts!F6="",99,Debts!F6)</f>
        <v/>
      </c>
      <c r="K5" s="19">
        <f>IF(Debts!F6="",99,Debts!F6)</f>
        <v/>
      </c>
      <c r="L5" s="19">
        <f>IF(Debts!F6="",99,Debts!F6)</f>
        <v/>
      </c>
      <c r="M5" s="19">
        <f>IF(Debts!F7="",99,Debts!F7)</f>
        <v/>
      </c>
      <c r="N5" s="19">
        <f>IF(Debts!F7="",99,Debts!F7)</f>
        <v/>
      </c>
      <c r="O5" s="19">
        <f>IF(Debts!F7="",99,Debts!F7)</f>
        <v/>
      </c>
      <c r="P5" s="19">
        <f>IF(Debts!F7="",99,Debts!F7)</f>
        <v/>
      </c>
      <c r="Q5" s="19">
        <f>IF(Debts!F7="",99,Debts!F7)</f>
        <v/>
      </c>
      <c r="R5" s="19">
        <f>IF(Debts!F8="",99,Debts!F8)</f>
        <v/>
      </c>
      <c r="S5" s="19">
        <f>IF(Debts!F8="",99,Debts!F8)</f>
        <v/>
      </c>
      <c r="T5" s="19">
        <f>IF(Debts!F8="",99,Debts!F8)</f>
        <v/>
      </c>
      <c r="U5" s="19">
        <f>IF(Debts!F8="",99,Debts!F8)</f>
        <v/>
      </c>
      <c r="V5" s="19">
        <f>IF(Debts!F8="",99,Debts!F8)</f>
        <v/>
      </c>
      <c r="W5" s="19">
        <f>IF(Debts!F9="",99,Debts!F9)</f>
        <v/>
      </c>
      <c r="X5" s="19">
        <f>IF(Debts!F9="",99,Debts!F9)</f>
        <v/>
      </c>
      <c r="Y5" s="19">
        <f>IF(Debts!F9="",99,Debts!F9)</f>
        <v/>
      </c>
      <c r="Z5" s="19">
        <f>IF(Debts!F9="",99,Debts!F9)</f>
        <v/>
      </c>
      <c r="AA5" s="19">
        <f>IF(Debts!F9="",99,Debts!F9)</f>
        <v/>
      </c>
      <c r="AB5" s="19">
        <f>IF(Debts!F10="",99,Debts!F10)</f>
        <v/>
      </c>
      <c r="AC5" s="19">
        <f>IF(Debts!F10="",99,Debts!F10)</f>
        <v/>
      </c>
      <c r="AD5" s="19">
        <f>IF(Debts!F10="",99,Debts!F10)</f>
        <v/>
      </c>
      <c r="AE5" s="19">
        <f>IF(Debts!F10="",99,Debts!F10)</f>
        <v/>
      </c>
      <c r="AF5" s="19">
        <f>IF(Debts!F10="",99,Debts!F10)</f>
        <v/>
      </c>
      <c r="AG5" s="19">
        <f>IF(Debts!F11="",99,Debts!F11)</f>
        <v/>
      </c>
      <c r="AH5" s="19">
        <f>IF(Debts!F11="",99,Debts!F11)</f>
        <v/>
      </c>
      <c r="AI5" s="19">
        <f>IF(Debts!F11="",99,Debts!F11)</f>
        <v/>
      </c>
      <c r="AJ5" s="19">
        <f>IF(Debts!F11="",99,Debts!F11)</f>
        <v/>
      </c>
      <c r="AK5" s="19">
        <f>IF(Debts!F11="",99,Debts!F11)</f>
        <v/>
      </c>
      <c r="AL5" s="19">
        <f>IF(Debts!F12="",99,Debts!F12)</f>
        <v/>
      </c>
      <c r="AM5" s="19">
        <f>IF(Debts!F12="",99,Debts!F12)</f>
        <v/>
      </c>
      <c r="AN5" s="19">
        <f>IF(Debts!F12="",99,Debts!F12)</f>
        <v/>
      </c>
      <c r="AO5" s="19">
        <f>IF(Debts!F12="",99,Debts!F12)</f>
        <v/>
      </c>
      <c r="AP5" s="19">
        <f>IF(Debts!F12="",99,Debts!F12)</f>
        <v/>
      </c>
      <c r="AQ5" s="19">
        <f>IF(Debts!F13="",99,Debts!F13)</f>
        <v/>
      </c>
      <c r="AR5" s="19">
        <f>IF(Debts!F13="",99,Debts!F13)</f>
        <v/>
      </c>
      <c r="AS5" s="19">
        <f>IF(Debts!F13="",99,Debts!F13)</f>
        <v/>
      </c>
      <c r="AT5" s="19">
        <f>IF(Debts!F13="",99,Debts!F13)</f>
        <v/>
      </c>
      <c r="AU5" s="19">
        <f>IF(Debts!F13="",99,Debts!F13)</f>
        <v/>
      </c>
    </row>
    <row r="6" ht="30" customHeight="1">
      <c r="A6" s="40" t="inlineStr">
        <is>
          <t>Month</t>
        </is>
      </c>
      <c r="B6" s="40" t="inlineStr">
        <is>
          <t>Date</t>
        </is>
      </c>
      <c r="C6" s="14" t="inlineStr">
        <is>
          <t>Spare after minimums</t>
        </is>
      </c>
      <c r="D6" s="14" t="inlineStr">
        <is>
          <t>Interest this month</t>
        </is>
      </c>
      <c r="E6" s="14" t="inlineStr">
        <is>
          <t>Paid this month</t>
        </is>
      </c>
      <c r="F6" s="14" t="inlineStr">
        <is>
          <t>Owed at month end</t>
        </is>
      </c>
      <c r="G6" s="14" t="inlineStr">
        <is>
          <t>Debt-free month</t>
        </is>
      </c>
      <c r="H6" s="41" t="inlineStr">
        <is>
          <t>Interest</t>
        </is>
      </c>
      <c r="I6" s="41" t="inlineStr">
        <is>
          <t>Min paid</t>
        </is>
      </c>
      <c r="J6" s="41" t="inlineStr">
        <is>
          <t>Rest</t>
        </is>
      </c>
      <c r="K6" s="41" t="inlineStr">
        <is>
          <t>Extra paid</t>
        </is>
      </c>
      <c r="L6" s="41" t="inlineStr">
        <is>
          <t>Balance</t>
        </is>
      </c>
      <c r="M6" s="42" t="inlineStr">
        <is>
          <t>Interest</t>
        </is>
      </c>
      <c r="N6" s="42" t="inlineStr">
        <is>
          <t>Min paid</t>
        </is>
      </c>
      <c r="O6" s="42" t="inlineStr">
        <is>
          <t>Rest</t>
        </is>
      </c>
      <c r="P6" s="42" t="inlineStr">
        <is>
          <t>Extra paid</t>
        </is>
      </c>
      <c r="Q6" s="42" t="inlineStr">
        <is>
          <t>Balance</t>
        </is>
      </c>
      <c r="R6" s="41" t="inlineStr">
        <is>
          <t>Interest</t>
        </is>
      </c>
      <c r="S6" s="41" t="inlineStr">
        <is>
          <t>Min paid</t>
        </is>
      </c>
      <c r="T6" s="41" t="inlineStr">
        <is>
          <t>Rest</t>
        </is>
      </c>
      <c r="U6" s="41" t="inlineStr">
        <is>
          <t>Extra paid</t>
        </is>
      </c>
      <c r="V6" s="41" t="inlineStr">
        <is>
          <t>Balance</t>
        </is>
      </c>
      <c r="W6" s="42" t="inlineStr">
        <is>
          <t>Interest</t>
        </is>
      </c>
      <c r="X6" s="42" t="inlineStr">
        <is>
          <t>Min paid</t>
        </is>
      </c>
      <c r="Y6" s="42" t="inlineStr">
        <is>
          <t>Rest</t>
        </is>
      </c>
      <c r="Z6" s="42" t="inlineStr">
        <is>
          <t>Extra paid</t>
        </is>
      </c>
      <c r="AA6" s="42" t="inlineStr">
        <is>
          <t>Balance</t>
        </is>
      </c>
      <c r="AB6" s="41" t="inlineStr">
        <is>
          <t>Interest</t>
        </is>
      </c>
      <c r="AC6" s="41" t="inlineStr">
        <is>
          <t>Min paid</t>
        </is>
      </c>
      <c r="AD6" s="41" t="inlineStr">
        <is>
          <t>Rest</t>
        </is>
      </c>
      <c r="AE6" s="41" t="inlineStr">
        <is>
          <t>Extra paid</t>
        </is>
      </c>
      <c r="AF6" s="41" t="inlineStr">
        <is>
          <t>Balance</t>
        </is>
      </c>
      <c r="AG6" s="42" t="inlineStr">
        <is>
          <t>Interest</t>
        </is>
      </c>
      <c r="AH6" s="42" t="inlineStr">
        <is>
          <t>Min paid</t>
        </is>
      </c>
      <c r="AI6" s="42" t="inlineStr">
        <is>
          <t>Rest</t>
        </is>
      </c>
      <c r="AJ6" s="42" t="inlineStr">
        <is>
          <t>Extra paid</t>
        </is>
      </c>
      <c r="AK6" s="42" t="inlineStr">
        <is>
          <t>Balance</t>
        </is>
      </c>
      <c r="AL6" s="41" t="inlineStr">
        <is>
          <t>Interest</t>
        </is>
      </c>
      <c r="AM6" s="41" t="inlineStr">
        <is>
          <t>Min paid</t>
        </is>
      </c>
      <c r="AN6" s="41" t="inlineStr">
        <is>
          <t>Rest</t>
        </is>
      </c>
      <c r="AO6" s="41" t="inlineStr">
        <is>
          <t>Extra paid</t>
        </is>
      </c>
      <c r="AP6" s="41" t="inlineStr">
        <is>
          <t>Balance</t>
        </is>
      </c>
      <c r="AQ6" s="42" t="inlineStr">
        <is>
          <t>Interest</t>
        </is>
      </c>
      <c r="AR6" s="42" t="inlineStr">
        <is>
          <t>Min paid</t>
        </is>
      </c>
      <c r="AS6" s="42" t="inlineStr">
        <is>
          <t>Rest</t>
        </is>
      </c>
      <c r="AT6" s="42" t="inlineStr">
        <is>
          <t>Extra paid</t>
        </is>
      </c>
      <c r="AU6" s="42" t="inlineStr">
        <is>
          <t>Balance</t>
        </is>
      </c>
    </row>
    <row r="7">
      <c r="A7" s="43" t="n">
        <v>0</v>
      </c>
      <c r="B7" s="43" t="inlineStr">
        <is>
          <t>Start</t>
        </is>
      </c>
      <c r="F7" s="44">
        <f>SUMIF($H$6:$AU$6,"Balance",H7:AU7)</f>
        <v/>
      </c>
      <c r="L7" s="44">
        <f>N(Debts!C6)</f>
        <v/>
      </c>
      <c r="Q7" s="44">
        <f>N(Debts!C7)</f>
        <v/>
      </c>
      <c r="V7" s="44">
        <f>N(Debts!C8)</f>
        <v/>
      </c>
      <c r="AA7" s="44">
        <f>N(Debts!C9)</f>
        <v/>
      </c>
      <c r="AF7" s="44">
        <f>N(Debts!C10)</f>
        <v/>
      </c>
      <c r="AK7" s="44">
        <f>N(Debts!C11)</f>
        <v/>
      </c>
      <c r="AP7" s="44">
        <f>N(Debts!C12)</f>
        <v/>
      </c>
      <c r="AU7" s="44">
        <f>N(Debts!C13)</f>
        <v/>
      </c>
    </row>
    <row r="8">
      <c r="A8" s="43" t="n">
        <v>1</v>
      </c>
      <c r="B8" s="45">
        <f>EDATE(Plan!$C$7,A8-1)</f>
        <v/>
      </c>
      <c r="C8" s="46">
        <f>IF(F7&lt;=0.005,0,MAX(0,Plan!$C$6-SUMIF($H$6:$AU$6,"Min paid",H8:AU8)))</f>
        <v/>
      </c>
      <c r="D8" s="46">
        <f>SUMIF($H$6:$AU$6,"Interest",H8:AU8)</f>
        <v/>
      </c>
      <c r="E8" s="46">
        <f>SUMIF($H$6:$AU$6,"Min paid",H8:AU8)+SUMIF($H$6:$AU$6,"Extra paid",H8:AU8)</f>
        <v/>
      </c>
      <c r="F8" s="46">
        <f>SUMIF($H$6:$AU$6,"Balance",H8:AU8)</f>
        <v/>
      </c>
      <c r="G8" s="47">
        <f>IF(AND(F8&lt;=0.005,F7&gt;0.005),A8,"")</f>
        <v/>
      </c>
      <c r="H8" s="44">
        <f>ROUND(L7*N(Debts!$D$6)/12,2)</f>
        <v/>
      </c>
      <c r="I8" s="44">
        <f>MIN(N(Debts!$E$6),L7+H8)</f>
        <v/>
      </c>
      <c r="J8" s="44">
        <f>L7+H8-I8</f>
        <v/>
      </c>
      <c r="K8" s="44">
        <f>MIN(J8,MAX(0,$C8-SUMIFS($H8:$AU8,$H$6:$AU$6,"Rest",$H$5:$AU$5,"&lt;"&amp;J$5)))</f>
        <v/>
      </c>
      <c r="L8" s="44">
        <f>ROUND(J8-K8,2)</f>
        <v/>
      </c>
      <c r="M8" s="44">
        <f>ROUND(Q7*N(Debts!$D$7)/12,2)</f>
        <v/>
      </c>
      <c r="N8" s="44">
        <f>MIN(N(Debts!$E$7),Q7+M8)</f>
        <v/>
      </c>
      <c r="O8" s="44">
        <f>Q7+M8-N8</f>
        <v/>
      </c>
      <c r="P8" s="44">
        <f>MIN(O8,MAX(0,$C8-SUMIFS($H8:$AU8,$H$6:$AU$6,"Rest",$H$5:$AU$5,"&lt;"&amp;O$5)))</f>
        <v/>
      </c>
      <c r="Q8" s="44">
        <f>ROUND(O8-P8,2)</f>
        <v/>
      </c>
      <c r="R8" s="44">
        <f>ROUND(V7*N(Debts!$D$8)/12,2)</f>
        <v/>
      </c>
      <c r="S8" s="44">
        <f>MIN(N(Debts!$E$8),V7+R8)</f>
        <v/>
      </c>
      <c r="T8" s="44">
        <f>V7+R8-S8</f>
        <v/>
      </c>
      <c r="U8" s="44">
        <f>MIN(T8,MAX(0,$C8-SUMIFS($H8:$AU8,$H$6:$AU$6,"Rest",$H$5:$AU$5,"&lt;"&amp;T$5)))</f>
        <v/>
      </c>
      <c r="V8" s="44">
        <f>ROUND(T8-U8,2)</f>
        <v/>
      </c>
      <c r="W8" s="44">
        <f>ROUND(AA7*N(Debts!$D$9)/12,2)</f>
        <v/>
      </c>
      <c r="X8" s="44">
        <f>MIN(N(Debts!$E$9),AA7+W8)</f>
        <v/>
      </c>
      <c r="Y8" s="44">
        <f>AA7+W8-X8</f>
        <v/>
      </c>
      <c r="Z8" s="44">
        <f>MIN(Y8,MAX(0,$C8-SUMIFS($H8:$AU8,$H$6:$AU$6,"Rest",$H$5:$AU$5,"&lt;"&amp;Y$5)))</f>
        <v/>
      </c>
      <c r="AA8" s="44">
        <f>ROUND(Y8-Z8,2)</f>
        <v/>
      </c>
      <c r="AB8" s="44">
        <f>ROUND(AF7*N(Debts!$D$10)/12,2)</f>
        <v/>
      </c>
      <c r="AC8" s="44">
        <f>MIN(N(Debts!$E$10),AF7+AB8)</f>
        <v/>
      </c>
      <c r="AD8" s="44">
        <f>AF7+AB8-AC8</f>
        <v/>
      </c>
      <c r="AE8" s="44">
        <f>MIN(AD8,MAX(0,$C8-SUMIFS($H8:$AU8,$H$6:$AU$6,"Rest",$H$5:$AU$5,"&lt;"&amp;AD$5)))</f>
        <v/>
      </c>
      <c r="AF8" s="44">
        <f>ROUND(AD8-AE8,2)</f>
        <v/>
      </c>
      <c r="AG8" s="44">
        <f>ROUND(AK7*N(Debts!$D$11)/12,2)</f>
        <v/>
      </c>
      <c r="AH8" s="44">
        <f>MIN(N(Debts!$E$11),AK7+AG8)</f>
        <v/>
      </c>
      <c r="AI8" s="44">
        <f>AK7+AG8-AH8</f>
        <v/>
      </c>
      <c r="AJ8" s="44">
        <f>MIN(AI8,MAX(0,$C8-SUMIFS($H8:$AU8,$H$6:$AU$6,"Rest",$H$5:$AU$5,"&lt;"&amp;AI$5)))</f>
        <v/>
      </c>
      <c r="AK8" s="44">
        <f>ROUND(AI8-AJ8,2)</f>
        <v/>
      </c>
      <c r="AL8" s="44">
        <f>ROUND(AP7*N(Debts!$D$12)/12,2)</f>
        <v/>
      </c>
      <c r="AM8" s="44">
        <f>MIN(N(Debts!$E$12),AP7+AL8)</f>
        <v/>
      </c>
      <c r="AN8" s="44">
        <f>AP7+AL8-AM8</f>
        <v/>
      </c>
      <c r="AO8" s="44">
        <f>MIN(AN8,MAX(0,$C8-SUMIFS($H8:$AU8,$H$6:$AU$6,"Rest",$H$5:$AU$5,"&lt;"&amp;AN$5)))</f>
        <v/>
      </c>
      <c r="AP8" s="44">
        <f>ROUND(AN8-AO8,2)</f>
        <v/>
      </c>
      <c r="AQ8" s="44">
        <f>ROUND(AU7*N(Debts!$D$13)/12,2)</f>
        <v/>
      </c>
      <c r="AR8" s="44">
        <f>MIN(N(Debts!$E$13),AU7+AQ8)</f>
        <v/>
      </c>
      <c r="AS8" s="44">
        <f>AU7+AQ8-AR8</f>
        <v/>
      </c>
      <c r="AT8" s="44">
        <f>MIN(AS8,MAX(0,$C8-SUMIFS($H8:$AU8,$H$6:$AU$6,"Rest",$H$5:$AU$5,"&lt;"&amp;AS$5)))</f>
        <v/>
      </c>
      <c r="AU8" s="44">
        <f>ROUND(AS8-AT8,2)</f>
        <v/>
      </c>
    </row>
    <row r="9">
      <c r="A9" s="43" t="n">
        <v>2</v>
      </c>
      <c r="B9" s="45">
        <f>EDATE(Plan!$C$7,A9-1)</f>
        <v/>
      </c>
      <c r="C9" s="46">
        <f>IF(F8&lt;=0.005,0,MAX(0,Plan!$C$6-SUMIF($H$6:$AU$6,"Min paid",H9:AU9)))</f>
        <v/>
      </c>
      <c r="D9" s="46">
        <f>SUMIF($H$6:$AU$6,"Interest",H9:AU9)</f>
        <v/>
      </c>
      <c r="E9" s="46">
        <f>SUMIF($H$6:$AU$6,"Min paid",H9:AU9)+SUMIF($H$6:$AU$6,"Extra paid",H9:AU9)</f>
        <v/>
      </c>
      <c r="F9" s="46">
        <f>SUMIF($H$6:$AU$6,"Balance",H9:AU9)</f>
        <v/>
      </c>
      <c r="G9" s="47">
        <f>IF(AND(F9&lt;=0.005,F8&gt;0.005),A9,"")</f>
        <v/>
      </c>
      <c r="H9" s="44">
        <f>ROUND(L8*N(Debts!$D$6)/12,2)</f>
        <v/>
      </c>
      <c r="I9" s="44">
        <f>MIN(N(Debts!$E$6),L8+H9)</f>
        <v/>
      </c>
      <c r="J9" s="44">
        <f>L8+H9-I9</f>
        <v/>
      </c>
      <c r="K9" s="44">
        <f>MIN(J9,MAX(0,$C9-SUMIFS($H9:$AU9,$H$6:$AU$6,"Rest",$H$5:$AU$5,"&lt;"&amp;J$5)))</f>
        <v/>
      </c>
      <c r="L9" s="44">
        <f>ROUND(J9-K9,2)</f>
        <v/>
      </c>
      <c r="M9" s="44">
        <f>ROUND(Q8*N(Debts!$D$7)/12,2)</f>
        <v/>
      </c>
      <c r="N9" s="44">
        <f>MIN(N(Debts!$E$7),Q8+M9)</f>
        <v/>
      </c>
      <c r="O9" s="44">
        <f>Q8+M9-N9</f>
        <v/>
      </c>
      <c r="P9" s="44">
        <f>MIN(O9,MAX(0,$C9-SUMIFS($H9:$AU9,$H$6:$AU$6,"Rest",$H$5:$AU$5,"&lt;"&amp;O$5)))</f>
        <v/>
      </c>
      <c r="Q9" s="44">
        <f>ROUND(O9-P9,2)</f>
        <v/>
      </c>
      <c r="R9" s="44">
        <f>ROUND(V8*N(Debts!$D$8)/12,2)</f>
        <v/>
      </c>
      <c r="S9" s="44">
        <f>MIN(N(Debts!$E$8),V8+R9)</f>
        <v/>
      </c>
      <c r="T9" s="44">
        <f>V8+R9-S9</f>
        <v/>
      </c>
      <c r="U9" s="44">
        <f>MIN(T9,MAX(0,$C9-SUMIFS($H9:$AU9,$H$6:$AU$6,"Rest",$H$5:$AU$5,"&lt;"&amp;T$5)))</f>
        <v/>
      </c>
      <c r="V9" s="44">
        <f>ROUND(T9-U9,2)</f>
        <v/>
      </c>
      <c r="W9" s="44">
        <f>ROUND(AA8*N(Debts!$D$9)/12,2)</f>
        <v/>
      </c>
      <c r="X9" s="44">
        <f>MIN(N(Debts!$E$9),AA8+W9)</f>
        <v/>
      </c>
      <c r="Y9" s="44">
        <f>AA8+W9-X9</f>
        <v/>
      </c>
      <c r="Z9" s="44">
        <f>MIN(Y9,MAX(0,$C9-SUMIFS($H9:$AU9,$H$6:$AU$6,"Rest",$H$5:$AU$5,"&lt;"&amp;Y$5)))</f>
        <v/>
      </c>
      <c r="AA9" s="44">
        <f>ROUND(Y9-Z9,2)</f>
        <v/>
      </c>
      <c r="AB9" s="44">
        <f>ROUND(AF8*N(Debts!$D$10)/12,2)</f>
        <v/>
      </c>
      <c r="AC9" s="44">
        <f>MIN(N(Debts!$E$10),AF8+AB9)</f>
        <v/>
      </c>
      <c r="AD9" s="44">
        <f>AF8+AB9-AC9</f>
        <v/>
      </c>
      <c r="AE9" s="44">
        <f>MIN(AD9,MAX(0,$C9-SUMIFS($H9:$AU9,$H$6:$AU$6,"Rest",$H$5:$AU$5,"&lt;"&amp;AD$5)))</f>
        <v/>
      </c>
      <c r="AF9" s="44">
        <f>ROUND(AD9-AE9,2)</f>
        <v/>
      </c>
      <c r="AG9" s="44">
        <f>ROUND(AK8*N(Debts!$D$11)/12,2)</f>
        <v/>
      </c>
      <c r="AH9" s="44">
        <f>MIN(N(Debts!$E$11),AK8+AG9)</f>
        <v/>
      </c>
      <c r="AI9" s="44">
        <f>AK8+AG9-AH9</f>
        <v/>
      </c>
      <c r="AJ9" s="44">
        <f>MIN(AI9,MAX(0,$C9-SUMIFS($H9:$AU9,$H$6:$AU$6,"Rest",$H$5:$AU$5,"&lt;"&amp;AI$5)))</f>
        <v/>
      </c>
      <c r="AK9" s="44">
        <f>ROUND(AI9-AJ9,2)</f>
        <v/>
      </c>
      <c r="AL9" s="44">
        <f>ROUND(AP8*N(Debts!$D$12)/12,2)</f>
        <v/>
      </c>
      <c r="AM9" s="44">
        <f>MIN(N(Debts!$E$12),AP8+AL9)</f>
        <v/>
      </c>
      <c r="AN9" s="44">
        <f>AP8+AL9-AM9</f>
        <v/>
      </c>
      <c r="AO9" s="44">
        <f>MIN(AN9,MAX(0,$C9-SUMIFS($H9:$AU9,$H$6:$AU$6,"Rest",$H$5:$AU$5,"&lt;"&amp;AN$5)))</f>
        <v/>
      </c>
      <c r="AP9" s="44">
        <f>ROUND(AN9-AO9,2)</f>
        <v/>
      </c>
      <c r="AQ9" s="44">
        <f>ROUND(AU8*N(Debts!$D$13)/12,2)</f>
        <v/>
      </c>
      <c r="AR9" s="44">
        <f>MIN(N(Debts!$E$13),AU8+AQ9)</f>
        <v/>
      </c>
      <c r="AS9" s="44">
        <f>AU8+AQ9-AR9</f>
        <v/>
      </c>
      <c r="AT9" s="44">
        <f>MIN(AS9,MAX(0,$C9-SUMIFS($H9:$AU9,$H$6:$AU$6,"Rest",$H$5:$AU$5,"&lt;"&amp;AS$5)))</f>
        <v/>
      </c>
      <c r="AU9" s="44">
        <f>ROUND(AS9-AT9,2)</f>
        <v/>
      </c>
    </row>
    <row r="10">
      <c r="A10" s="43" t="n">
        <v>3</v>
      </c>
      <c r="B10" s="45">
        <f>EDATE(Plan!$C$7,A10-1)</f>
        <v/>
      </c>
      <c r="C10" s="46">
        <f>IF(F9&lt;=0.005,0,MAX(0,Plan!$C$6-SUMIF($H$6:$AU$6,"Min paid",H10:AU10)))</f>
        <v/>
      </c>
      <c r="D10" s="46">
        <f>SUMIF($H$6:$AU$6,"Interest",H10:AU10)</f>
        <v/>
      </c>
      <c r="E10" s="46">
        <f>SUMIF($H$6:$AU$6,"Min paid",H10:AU10)+SUMIF($H$6:$AU$6,"Extra paid",H10:AU10)</f>
        <v/>
      </c>
      <c r="F10" s="46">
        <f>SUMIF($H$6:$AU$6,"Balance",H10:AU10)</f>
        <v/>
      </c>
      <c r="G10" s="47">
        <f>IF(AND(F10&lt;=0.005,F9&gt;0.005),A10,"")</f>
        <v/>
      </c>
      <c r="H10" s="44">
        <f>ROUND(L9*N(Debts!$D$6)/12,2)</f>
        <v/>
      </c>
      <c r="I10" s="44">
        <f>MIN(N(Debts!$E$6),L9+H10)</f>
        <v/>
      </c>
      <c r="J10" s="44">
        <f>L9+H10-I10</f>
        <v/>
      </c>
      <c r="K10" s="44">
        <f>MIN(J10,MAX(0,$C10-SUMIFS($H10:$AU10,$H$6:$AU$6,"Rest",$H$5:$AU$5,"&lt;"&amp;J$5)))</f>
        <v/>
      </c>
      <c r="L10" s="44">
        <f>ROUND(J10-K10,2)</f>
        <v/>
      </c>
      <c r="M10" s="44">
        <f>ROUND(Q9*N(Debts!$D$7)/12,2)</f>
        <v/>
      </c>
      <c r="N10" s="44">
        <f>MIN(N(Debts!$E$7),Q9+M10)</f>
        <v/>
      </c>
      <c r="O10" s="44">
        <f>Q9+M10-N10</f>
        <v/>
      </c>
      <c r="P10" s="44">
        <f>MIN(O10,MAX(0,$C10-SUMIFS($H10:$AU10,$H$6:$AU$6,"Rest",$H$5:$AU$5,"&lt;"&amp;O$5)))</f>
        <v/>
      </c>
      <c r="Q10" s="44">
        <f>ROUND(O10-P10,2)</f>
        <v/>
      </c>
      <c r="R10" s="44">
        <f>ROUND(V9*N(Debts!$D$8)/12,2)</f>
        <v/>
      </c>
      <c r="S10" s="44">
        <f>MIN(N(Debts!$E$8),V9+R10)</f>
        <v/>
      </c>
      <c r="T10" s="44">
        <f>V9+R10-S10</f>
        <v/>
      </c>
      <c r="U10" s="44">
        <f>MIN(T10,MAX(0,$C10-SUMIFS($H10:$AU10,$H$6:$AU$6,"Rest",$H$5:$AU$5,"&lt;"&amp;T$5)))</f>
        <v/>
      </c>
      <c r="V10" s="44">
        <f>ROUND(T10-U10,2)</f>
        <v/>
      </c>
      <c r="W10" s="44">
        <f>ROUND(AA9*N(Debts!$D$9)/12,2)</f>
        <v/>
      </c>
      <c r="X10" s="44">
        <f>MIN(N(Debts!$E$9),AA9+W10)</f>
        <v/>
      </c>
      <c r="Y10" s="44">
        <f>AA9+W10-X10</f>
        <v/>
      </c>
      <c r="Z10" s="44">
        <f>MIN(Y10,MAX(0,$C10-SUMIFS($H10:$AU10,$H$6:$AU$6,"Rest",$H$5:$AU$5,"&lt;"&amp;Y$5)))</f>
        <v/>
      </c>
      <c r="AA10" s="44">
        <f>ROUND(Y10-Z10,2)</f>
        <v/>
      </c>
      <c r="AB10" s="44">
        <f>ROUND(AF9*N(Debts!$D$10)/12,2)</f>
        <v/>
      </c>
      <c r="AC10" s="44">
        <f>MIN(N(Debts!$E$10),AF9+AB10)</f>
        <v/>
      </c>
      <c r="AD10" s="44">
        <f>AF9+AB10-AC10</f>
        <v/>
      </c>
      <c r="AE10" s="44">
        <f>MIN(AD10,MAX(0,$C10-SUMIFS($H10:$AU10,$H$6:$AU$6,"Rest",$H$5:$AU$5,"&lt;"&amp;AD$5)))</f>
        <v/>
      </c>
      <c r="AF10" s="44">
        <f>ROUND(AD10-AE10,2)</f>
        <v/>
      </c>
      <c r="AG10" s="44">
        <f>ROUND(AK9*N(Debts!$D$11)/12,2)</f>
        <v/>
      </c>
      <c r="AH10" s="44">
        <f>MIN(N(Debts!$E$11),AK9+AG10)</f>
        <v/>
      </c>
      <c r="AI10" s="44">
        <f>AK9+AG10-AH10</f>
        <v/>
      </c>
      <c r="AJ10" s="44">
        <f>MIN(AI10,MAX(0,$C10-SUMIFS($H10:$AU10,$H$6:$AU$6,"Rest",$H$5:$AU$5,"&lt;"&amp;AI$5)))</f>
        <v/>
      </c>
      <c r="AK10" s="44">
        <f>ROUND(AI10-AJ10,2)</f>
        <v/>
      </c>
      <c r="AL10" s="44">
        <f>ROUND(AP9*N(Debts!$D$12)/12,2)</f>
        <v/>
      </c>
      <c r="AM10" s="44">
        <f>MIN(N(Debts!$E$12),AP9+AL10)</f>
        <v/>
      </c>
      <c r="AN10" s="44">
        <f>AP9+AL10-AM10</f>
        <v/>
      </c>
      <c r="AO10" s="44">
        <f>MIN(AN10,MAX(0,$C10-SUMIFS($H10:$AU10,$H$6:$AU$6,"Rest",$H$5:$AU$5,"&lt;"&amp;AN$5)))</f>
        <v/>
      </c>
      <c r="AP10" s="44">
        <f>ROUND(AN10-AO10,2)</f>
        <v/>
      </c>
      <c r="AQ10" s="44">
        <f>ROUND(AU9*N(Debts!$D$13)/12,2)</f>
        <v/>
      </c>
      <c r="AR10" s="44">
        <f>MIN(N(Debts!$E$13),AU9+AQ10)</f>
        <v/>
      </c>
      <c r="AS10" s="44">
        <f>AU9+AQ10-AR10</f>
        <v/>
      </c>
      <c r="AT10" s="44">
        <f>MIN(AS10,MAX(0,$C10-SUMIFS($H10:$AU10,$H$6:$AU$6,"Rest",$H$5:$AU$5,"&lt;"&amp;AS$5)))</f>
        <v/>
      </c>
      <c r="AU10" s="44">
        <f>ROUND(AS10-AT10,2)</f>
        <v/>
      </c>
    </row>
    <row r="11">
      <c r="A11" s="43" t="n">
        <v>4</v>
      </c>
      <c r="B11" s="45">
        <f>EDATE(Plan!$C$7,A11-1)</f>
        <v/>
      </c>
      <c r="C11" s="46">
        <f>IF(F10&lt;=0.005,0,MAX(0,Plan!$C$6-SUMIF($H$6:$AU$6,"Min paid",H11:AU11)))</f>
        <v/>
      </c>
      <c r="D11" s="46">
        <f>SUMIF($H$6:$AU$6,"Interest",H11:AU11)</f>
        <v/>
      </c>
      <c r="E11" s="46">
        <f>SUMIF($H$6:$AU$6,"Min paid",H11:AU11)+SUMIF($H$6:$AU$6,"Extra paid",H11:AU11)</f>
        <v/>
      </c>
      <c r="F11" s="46">
        <f>SUMIF($H$6:$AU$6,"Balance",H11:AU11)</f>
        <v/>
      </c>
      <c r="G11" s="47">
        <f>IF(AND(F11&lt;=0.005,F10&gt;0.005),A11,"")</f>
        <v/>
      </c>
      <c r="H11" s="44">
        <f>ROUND(L10*N(Debts!$D$6)/12,2)</f>
        <v/>
      </c>
      <c r="I11" s="44">
        <f>MIN(N(Debts!$E$6),L10+H11)</f>
        <v/>
      </c>
      <c r="J11" s="44">
        <f>L10+H11-I11</f>
        <v/>
      </c>
      <c r="K11" s="44">
        <f>MIN(J11,MAX(0,$C11-SUMIFS($H11:$AU11,$H$6:$AU$6,"Rest",$H$5:$AU$5,"&lt;"&amp;J$5)))</f>
        <v/>
      </c>
      <c r="L11" s="44">
        <f>ROUND(J11-K11,2)</f>
        <v/>
      </c>
      <c r="M11" s="44">
        <f>ROUND(Q10*N(Debts!$D$7)/12,2)</f>
        <v/>
      </c>
      <c r="N11" s="44">
        <f>MIN(N(Debts!$E$7),Q10+M11)</f>
        <v/>
      </c>
      <c r="O11" s="44">
        <f>Q10+M11-N11</f>
        <v/>
      </c>
      <c r="P11" s="44">
        <f>MIN(O11,MAX(0,$C11-SUMIFS($H11:$AU11,$H$6:$AU$6,"Rest",$H$5:$AU$5,"&lt;"&amp;O$5)))</f>
        <v/>
      </c>
      <c r="Q11" s="44">
        <f>ROUND(O11-P11,2)</f>
        <v/>
      </c>
      <c r="R11" s="44">
        <f>ROUND(V10*N(Debts!$D$8)/12,2)</f>
        <v/>
      </c>
      <c r="S11" s="44">
        <f>MIN(N(Debts!$E$8),V10+R11)</f>
        <v/>
      </c>
      <c r="T11" s="44">
        <f>V10+R11-S11</f>
        <v/>
      </c>
      <c r="U11" s="44">
        <f>MIN(T11,MAX(0,$C11-SUMIFS($H11:$AU11,$H$6:$AU$6,"Rest",$H$5:$AU$5,"&lt;"&amp;T$5)))</f>
        <v/>
      </c>
      <c r="V11" s="44">
        <f>ROUND(T11-U11,2)</f>
        <v/>
      </c>
      <c r="W11" s="44">
        <f>ROUND(AA10*N(Debts!$D$9)/12,2)</f>
        <v/>
      </c>
      <c r="X11" s="44">
        <f>MIN(N(Debts!$E$9),AA10+W11)</f>
        <v/>
      </c>
      <c r="Y11" s="44">
        <f>AA10+W11-X11</f>
        <v/>
      </c>
      <c r="Z11" s="44">
        <f>MIN(Y11,MAX(0,$C11-SUMIFS($H11:$AU11,$H$6:$AU$6,"Rest",$H$5:$AU$5,"&lt;"&amp;Y$5)))</f>
        <v/>
      </c>
      <c r="AA11" s="44">
        <f>ROUND(Y11-Z11,2)</f>
        <v/>
      </c>
      <c r="AB11" s="44">
        <f>ROUND(AF10*N(Debts!$D$10)/12,2)</f>
        <v/>
      </c>
      <c r="AC11" s="44">
        <f>MIN(N(Debts!$E$10),AF10+AB11)</f>
        <v/>
      </c>
      <c r="AD11" s="44">
        <f>AF10+AB11-AC11</f>
        <v/>
      </c>
      <c r="AE11" s="44">
        <f>MIN(AD11,MAX(0,$C11-SUMIFS($H11:$AU11,$H$6:$AU$6,"Rest",$H$5:$AU$5,"&lt;"&amp;AD$5)))</f>
        <v/>
      </c>
      <c r="AF11" s="44">
        <f>ROUND(AD11-AE11,2)</f>
        <v/>
      </c>
      <c r="AG11" s="44">
        <f>ROUND(AK10*N(Debts!$D$11)/12,2)</f>
        <v/>
      </c>
      <c r="AH11" s="44">
        <f>MIN(N(Debts!$E$11),AK10+AG11)</f>
        <v/>
      </c>
      <c r="AI11" s="44">
        <f>AK10+AG11-AH11</f>
        <v/>
      </c>
      <c r="AJ11" s="44">
        <f>MIN(AI11,MAX(0,$C11-SUMIFS($H11:$AU11,$H$6:$AU$6,"Rest",$H$5:$AU$5,"&lt;"&amp;AI$5)))</f>
        <v/>
      </c>
      <c r="AK11" s="44">
        <f>ROUND(AI11-AJ11,2)</f>
        <v/>
      </c>
      <c r="AL11" s="44">
        <f>ROUND(AP10*N(Debts!$D$12)/12,2)</f>
        <v/>
      </c>
      <c r="AM11" s="44">
        <f>MIN(N(Debts!$E$12),AP10+AL11)</f>
        <v/>
      </c>
      <c r="AN11" s="44">
        <f>AP10+AL11-AM11</f>
        <v/>
      </c>
      <c r="AO11" s="44">
        <f>MIN(AN11,MAX(0,$C11-SUMIFS($H11:$AU11,$H$6:$AU$6,"Rest",$H$5:$AU$5,"&lt;"&amp;AN$5)))</f>
        <v/>
      </c>
      <c r="AP11" s="44">
        <f>ROUND(AN11-AO11,2)</f>
        <v/>
      </c>
      <c r="AQ11" s="44">
        <f>ROUND(AU10*N(Debts!$D$13)/12,2)</f>
        <v/>
      </c>
      <c r="AR11" s="44">
        <f>MIN(N(Debts!$E$13),AU10+AQ11)</f>
        <v/>
      </c>
      <c r="AS11" s="44">
        <f>AU10+AQ11-AR11</f>
        <v/>
      </c>
      <c r="AT11" s="44">
        <f>MIN(AS11,MAX(0,$C11-SUMIFS($H11:$AU11,$H$6:$AU$6,"Rest",$H$5:$AU$5,"&lt;"&amp;AS$5)))</f>
        <v/>
      </c>
      <c r="AU11" s="44">
        <f>ROUND(AS11-AT11,2)</f>
        <v/>
      </c>
    </row>
    <row r="12">
      <c r="A12" s="43" t="n">
        <v>5</v>
      </c>
      <c r="B12" s="45">
        <f>EDATE(Plan!$C$7,A12-1)</f>
        <v/>
      </c>
      <c r="C12" s="46">
        <f>IF(F11&lt;=0.005,0,MAX(0,Plan!$C$6-SUMIF($H$6:$AU$6,"Min paid",H12:AU12)))</f>
        <v/>
      </c>
      <c r="D12" s="46">
        <f>SUMIF($H$6:$AU$6,"Interest",H12:AU12)</f>
        <v/>
      </c>
      <c r="E12" s="46">
        <f>SUMIF($H$6:$AU$6,"Min paid",H12:AU12)+SUMIF($H$6:$AU$6,"Extra paid",H12:AU12)</f>
        <v/>
      </c>
      <c r="F12" s="46">
        <f>SUMIF($H$6:$AU$6,"Balance",H12:AU12)</f>
        <v/>
      </c>
      <c r="G12" s="47">
        <f>IF(AND(F12&lt;=0.005,F11&gt;0.005),A12,"")</f>
        <v/>
      </c>
      <c r="H12" s="44">
        <f>ROUND(L11*N(Debts!$D$6)/12,2)</f>
        <v/>
      </c>
      <c r="I12" s="44">
        <f>MIN(N(Debts!$E$6),L11+H12)</f>
        <v/>
      </c>
      <c r="J12" s="44">
        <f>L11+H12-I12</f>
        <v/>
      </c>
      <c r="K12" s="44">
        <f>MIN(J12,MAX(0,$C12-SUMIFS($H12:$AU12,$H$6:$AU$6,"Rest",$H$5:$AU$5,"&lt;"&amp;J$5)))</f>
        <v/>
      </c>
      <c r="L12" s="44">
        <f>ROUND(J12-K12,2)</f>
        <v/>
      </c>
      <c r="M12" s="44">
        <f>ROUND(Q11*N(Debts!$D$7)/12,2)</f>
        <v/>
      </c>
      <c r="N12" s="44">
        <f>MIN(N(Debts!$E$7),Q11+M12)</f>
        <v/>
      </c>
      <c r="O12" s="44">
        <f>Q11+M12-N12</f>
        <v/>
      </c>
      <c r="P12" s="44">
        <f>MIN(O12,MAX(0,$C12-SUMIFS($H12:$AU12,$H$6:$AU$6,"Rest",$H$5:$AU$5,"&lt;"&amp;O$5)))</f>
        <v/>
      </c>
      <c r="Q12" s="44">
        <f>ROUND(O12-P12,2)</f>
        <v/>
      </c>
      <c r="R12" s="44">
        <f>ROUND(V11*N(Debts!$D$8)/12,2)</f>
        <v/>
      </c>
      <c r="S12" s="44">
        <f>MIN(N(Debts!$E$8),V11+R12)</f>
        <v/>
      </c>
      <c r="T12" s="44">
        <f>V11+R12-S12</f>
        <v/>
      </c>
      <c r="U12" s="44">
        <f>MIN(T12,MAX(0,$C12-SUMIFS($H12:$AU12,$H$6:$AU$6,"Rest",$H$5:$AU$5,"&lt;"&amp;T$5)))</f>
        <v/>
      </c>
      <c r="V12" s="44">
        <f>ROUND(T12-U12,2)</f>
        <v/>
      </c>
      <c r="W12" s="44">
        <f>ROUND(AA11*N(Debts!$D$9)/12,2)</f>
        <v/>
      </c>
      <c r="X12" s="44">
        <f>MIN(N(Debts!$E$9),AA11+W12)</f>
        <v/>
      </c>
      <c r="Y12" s="44">
        <f>AA11+W12-X12</f>
        <v/>
      </c>
      <c r="Z12" s="44">
        <f>MIN(Y12,MAX(0,$C12-SUMIFS($H12:$AU12,$H$6:$AU$6,"Rest",$H$5:$AU$5,"&lt;"&amp;Y$5)))</f>
        <v/>
      </c>
      <c r="AA12" s="44">
        <f>ROUND(Y12-Z12,2)</f>
        <v/>
      </c>
      <c r="AB12" s="44">
        <f>ROUND(AF11*N(Debts!$D$10)/12,2)</f>
        <v/>
      </c>
      <c r="AC12" s="44">
        <f>MIN(N(Debts!$E$10),AF11+AB12)</f>
        <v/>
      </c>
      <c r="AD12" s="44">
        <f>AF11+AB12-AC12</f>
        <v/>
      </c>
      <c r="AE12" s="44">
        <f>MIN(AD12,MAX(0,$C12-SUMIFS($H12:$AU12,$H$6:$AU$6,"Rest",$H$5:$AU$5,"&lt;"&amp;AD$5)))</f>
        <v/>
      </c>
      <c r="AF12" s="44">
        <f>ROUND(AD12-AE12,2)</f>
        <v/>
      </c>
      <c r="AG12" s="44">
        <f>ROUND(AK11*N(Debts!$D$11)/12,2)</f>
        <v/>
      </c>
      <c r="AH12" s="44">
        <f>MIN(N(Debts!$E$11),AK11+AG12)</f>
        <v/>
      </c>
      <c r="AI12" s="44">
        <f>AK11+AG12-AH12</f>
        <v/>
      </c>
      <c r="AJ12" s="44">
        <f>MIN(AI12,MAX(0,$C12-SUMIFS($H12:$AU12,$H$6:$AU$6,"Rest",$H$5:$AU$5,"&lt;"&amp;AI$5)))</f>
        <v/>
      </c>
      <c r="AK12" s="44">
        <f>ROUND(AI12-AJ12,2)</f>
        <v/>
      </c>
      <c r="AL12" s="44">
        <f>ROUND(AP11*N(Debts!$D$12)/12,2)</f>
        <v/>
      </c>
      <c r="AM12" s="44">
        <f>MIN(N(Debts!$E$12),AP11+AL12)</f>
        <v/>
      </c>
      <c r="AN12" s="44">
        <f>AP11+AL12-AM12</f>
        <v/>
      </c>
      <c r="AO12" s="44">
        <f>MIN(AN12,MAX(0,$C12-SUMIFS($H12:$AU12,$H$6:$AU$6,"Rest",$H$5:$AU$5,"&lt;"&amp;AN$5)))</f>
        <v/>
      </c>
      <c r="AP12" s="44">
        <f>ROUND(AN12-AO12,2)</f>
        <v/>
      </c>
      <c r="AQ12" s="44">
        <f>ROUND(AU11*N(Debts!$D$13)/12,2)</f>
        <v/>
      </c>
      <c r="AR12" s="44">
        <f>MIN(N(Debts!$E$13),AU11+AQ12)</f>
        <v/>
      </c>
      <c r="AS12" s="44">
        <f>AU11+AQ12-AR12</f>
        <v/>
      </c>
      <c r="AT12" s="44">
        <f>MIN(AS12,MAX(0,$C12-SUMIFS($H12:$AU12,$H$6:$AU$6,"Rest",$H$5:$AU$5,"&lt;"&amp;AS$5)))</f>
        <v/>
      </c>
      <c r="AU12" s="44">
        <f>ROUND(AS12-AT12,2)</f>
        <v/>
      </c>
    </row>
    <row r="13">
      <c r="A13" s="43" t="n">
        <v>6</v>
      </c>
      <c r="B13" s="45">
        <f>EDATE(Plan!$C$7,A13-1)</f>
        <v/>
      </c>
      <c r="C13" s="46">
        <f>IF(F12&lt;=0.005,0,MAX(0,Plan!$C$6-SUMIF($H$6:$AU$6,"Min paid",H13:AU13)))</f>
        <v/>
      </c>
      <c r="D13" s="46">
        <f>SUMIF($H$6:$AU$6,"Interest",H13:AU13)</f>
        <v/>
      </c>
      <c r="E13" s="46">
        <f>SUMIF($H$6:$AU$6,"Min paid",H13:AU13)+SUMIF($H$6:$AU$6,"Extra paid",H13:AU13)</f>
        <v/>
      </c>
      <c r="F13" s="46">
        <f>SUMIF($H$6:$AU$6,"Balance",H13:AU13)</f>
        <v/>
      </c>
      <c r="G13" s="47">
        <f>IF(AND(F13&lt;=0.005,F12&gt;0.005),A13,"")</f>
        <v/>
      </c>
      <c r="H13" s="44">
        <f>ROUND(L12*N(Debts!$D$6)/12,2)</f>
        <v/>
      </c>
      <c r="I13" s="44">
        <f>MIN(N(Debts!$E$6),L12+H13)</f>
        <v/>
      </c>
      <c r="J13" s="44">
        <f>L12+H13-I13</f>
        <v/>
      </c>
      <c r="K13" s="44">
        <f>MIN(J13,MAX(0,$C13-SUMIFS($H13:$AU13,$H$6:$AU$6,"Rest",$H$5:$AU$5,"&lt;"&amp;J$5)))</f>
        <v/>
      </c>
      <c r="L13" s="44">
        <f>ROUND(J13-K13,2)</f>
        <v/>
      </c>
      <c r="M13" s="44">
        <f>ROUND(Q12*N(Debts!$D$7)/12,2)</f>
        <v/>
      </c>
      <c r="N13" s="44">
        <f>MIN(N(Debts!$E$7),Q12+M13)</f>
        <v/>
      </c>
      <c r="O13" s="44">
        <f>Q12+M13-N13</f>
        <v/>
      </c>
      <c r="P13" s="44">
        <f>MIN(O13,MAX(0,$C13-SUMIFS($H13:$AU13,$H$6:$AU$6,"Rest",$H$5:$AU$5,"&lt;"&amp;O$5)))</f>
        <v/>
      </c>
      <c r="Q13" s="44">
        <f>ROUND(O13-P13,2)</f>
        <v/>
      </c>
      <c r="R13" s="44">
        <f>ROUND(V12*N(Debts!$D$8)/12,2)</f>
        <v/>
      </c>
      <c r="S13" s="44">
        <f>MIN(N(Debts!$E$8),V12+R13)</f>
        <v/>
      </c>
      <c r="T13" s="44">
        <f>V12+R13-S13</f>
        <v/>
      </c>
      <c r="U13" s="44">
        <f>MIN(T13,MAX(0,$C13-SUMIFS($H13:$AU13,$H$6:$AU$6,"Rest",$H$5:$AU$5,"&lt;"&amp;T$5)))</f>
        <v/>
      </c>
      <c r="V13" s="44">
        <f>ROUND(T13-U13,2)</f>
        <v/>
      </c>
      <c r="W13" s="44">
        <f>ROUND(AA12*N(Debts!$D$9)/12,2)</f>
        <v/>
      </c>
      <c r="X13" s="44">
        <f>MIN(N(Debts!$E$9),AA12+W13)</f>
        <v/>
      </c>
      <c r="Y13" s="44">
        <f>AA12+W13-X13</f>
        <v/>
      </c>
      <c r="Z13" s="44">
        <f>MIN(Y13,MAX(0,$C13-SUMIFS($H13:$AU13,$H$6:$AU$6,"Rest",$H$5:$AU$5,"&lt;"&amp;Y$5)))</f>
        <v/>
      </c>
      <c r="AA13" s="44">
        <f>ROUND(Y13-Z13,2)</f>
        <v/>
      </c>
      <c r="AB13" s="44">
        <f>ROUND(AF12*N(Debts!$D$10)/12,2)</f>
        <v/>
      </c>
      <c r="AC13" s="44">
        <f>MIN(N(Debts!$E$10),AF12+AB13)</f>
        <v/>
      </c>
      <c r="AD13" s="44">
        <f>AF12+AB13-AC13</f>
        <v/>
      </c>
      <c r="AE13" s="44">
        <f>MIN(AD13,MAX(0,$C13-SUMIFS($H13:$AU13,$H$6:$AU$6,"Rest",$H$5:$AU$5,"&lt;"&amp;AD$5)))</f>
        <v/>
      </c>
      <c r="AF13" s="44">
        <f>ROUND(AD13-AE13,2)</f>
        <v/>
      </c>
      <c r="AG13" s="44">
        <f>ROUND(AK12*N(Debts!$D$11)/12,2)</f>
        <v/>
      </c>
      <c r="AH13" s="44">
        <f>MIN(N(Debts!$E$11),AK12+AG13)</f>
        <v/>
      </c>
      <c r="AI13" s="44">
        <f>AK12+AG13-AH13</f>
        <v/>
      </c>
      <c r="AJ13" s="44">
        <f>MIN(AI13,MAX(0,$C13-SUMIFS($H13:$AU13,$H$6:$AU$6,"Rest",$H$5:$AU$5,"&lt;"&amp;AI$5)))</f>
        <v/>
      </c>
      <c r="AK13" s="44">
        <f>ROUND(AI13-AJ13,2)</f>
        <v/>
      </c>
      <c r="AL13" s="44">
        <f>ROUND(AP12*N(Debts!$D$12)/12,2)</f>
        <v/>
      </c>
      <c r="AM13" s="44">
        <f>MIN(N(Debts!$E$12),AP12+AL13)</f>
        <v/>
      </c>
      <c r="AN13" s="44">
        <f>AP12+AL13-AM13</f>
        <v/>
      </c>
      <c r="AO13" s="44">
        <f>MIN(AN13,MAX(0,$C13-SUMIFS($H13:$AU13,$H$6:$AU$6,"Rest",$H$5:$AU$5,"&lt;"&amp;AN$5)))</f>
        <v/>
      </c>
      <c r="AP13" s="44">
        <f>ROUND(AN13-AO13,2)</f>
        <v/>
      </c>
      <c r="AQ13" s="44">
        <f>ROUND(AU12*N(Debts!$D$13)/12,2)</f>
        <v/>
      </c>
      <c r="AR13" s="44">
        <f>MIN(N(Debts!$E$13),AU12+AQ13)</f>
        <v/>
      </c>
      <c r="AS13" s="44">
        <f>AU12+AQ13-AR13</f>
        <v/>
      </c>
      <c r="AT13" s="44">
        <f>MIN(AS13,MAX(0,$C13-SUMIFS($H13:$AU13,$H$6:$AU$6,"Rest",$H$5:$AU$5,"&lt;"&amp;AS$5)))</f>
        <v/>
      </c>
      <c r="AU13" s="44">
        <f>ROUND(AS13-AT13,2)</f>
        <v/>
      </c>
    </row>
    <row r="14">
      <c r="A14" s="43" t="n">
        <v>7</v>
      </c>
      <c r="B14" s="45">
        <f>EDATE(Plan!$C$7,A14-1)</f>
        <v/>
      </c>
      <c r="C14" s="46">
        <f>IF(F13&lt;=0.005,0,MAX(0,Plan!$C$6-SUMIF($H$6:$AU$6,"Min paid",H14:AU14)))</f>
        <v/>
      </c>
      <c r="D14" s="46">
        <f>SUMIF($H$6:$AU$6,"Interest",H14:AU14)</f>
        <v/>
      </c>
      <c r="E14" s="46">
        <f>SUMIF($H$6:$AU$6,"Min paid",H14:AU14)+SUMIF($H$6:$AU$6,"Extra paid",H14:AU14)</f>
        <v/>
      </c>
      <c r="F14" s="46">
        <f>SUMIF($H$6:$AU$6,"Balance",H14:AU14)</f>
        <v/>
      </c>
      <c r="G14" s="47">
        <f>IF(AND(F14&lt;=0.005,F13&gt;0.005),A14,"")</f>
        <v/>
      </c>
      <c r="H14" s="44">
        <f>ROUND(L13*N(Debts!$D$6)/12,2)</f>
        <v/>
      </c>
      <c r="I14" s="44">
        <f>MIN(N(Debts!$E$6),L13+H14)</f>
        <v/>
      </c>
      <c r="J14" s="44">
        <f>L13+H14-I14</f>
        <v/>
      </c>
      <c r="K14" s="44">
        <f>MIN(J14,MAX(0,$C14-SUMIFS($H14:$AU14,$H$6:$AU$6,"Rest",$H$5:$AU$5,"&lt;"&amp;J$5)))</f>
        <v/>
      </c>
      <c r="L14" s="44">
        <f>ROUND(J14-K14,2)</f>
        <v/>
      </c>
      <c r="M14" s="44">
        <f>ROUND(Q13*N(Debts!$D$7)/12,2)</f>
        <v/>
      </c>
      <c r="N14" s="44">
        <f>MIN(N(Debts!$E$7),Q13+M14)</f>
        <v/>
      </c>
      <c r="O14" s="44">
        <f>Q13+M14-N14</f>
        <v/>
      </c>
      <c r="P14" s="44">
        <f>MIN(O14,MAX(0,$C14-SUMIFS($H14:$AU14,$H$6:$AU$6,"Rest",$H$5:$AU$5,"&lt;"&amp;O$5)))</f>
        <v/>
      </c>
      <c r="Q14" s="44">
        <f>ROUND(O14-P14,2)</f>
        <v/>
      </c>
      <c r="R14" s="44">
        <f>ROUND(V13*N(Debts!$D$8)/12,2)</f>
        <v/>
      </c>
      <c r="S14" s="44">
        <f>MIN(N(Debts!$E$8),V13+R14)</f>
        <v/>
      </c>
      <c r="T14" s="44">
        <f>V13+R14-S14</f>
        <v/>
      </c>
      <c r="U14" s="44">
        <f>MIN(T14,MAX(0,$C14-SUMIFS($H14:$AU14,$H$6:$AU$6,"Rest",$H$5:$AU$5,"&lt;"&amp;T$5)))</f>
        <v/>
      </c>
      <c r="V14" s="44">
        <f>ROUND(T14-U14,2)</f>
        <v/>
      </c>
      <c r="W14" s="44">
        <f>ROUND(AA13*N(Debts!$D$9)/12,2)</f>
        <v/>
      </c>
      <c r="X14" s="44">
        <f>MIN(N(Debts!$E$9),AA13+W14)</f>
        <v/>
      </c>
      <c r="Y14" s="44">
        <f>AA13+W14-X14</f>
        <v/>
      </c>
      <c r="Z14" s="44">
        <f>MIN(Y14,MAX(0,$C14-SUMIFS($H14:$AU14,$H$6:$AU$6,"Rest",$H$5:$AU$5,"&lt;"&amp;Y$5)))</f>
        <v/>
      </c>
      <c r="AA14" s="44">
        <f>ROUND(Y14-Z14,2)</f>
        <v/>
      </c>
      <c r="AB14" s="44">
        <f>ROUND(AF13*N(Debts!$D$10)/12,2)</f>
        <v/>
      </c>
      <c r="AC14" s="44">
        <f>MIN(N(Debts!$E$10),AF13+AB14)</f>
        <v/>
      </c>
      <c r="AD14" s="44">
        <f>AF13+AB14-AC14</f>
        <v/>
      </c>
      <c r="AE14" s="44">
        <f>MIN(AD14,MAX(0,$C14-SUMIFS($H14:$AU14,$H$6:$AU$6,"Rest",$H$5:$AU$5,"&lt;"&amp;AD$5)))</f>
        <v/>
      </c>
      <c r="AF14" s="44">
        <f>ROUND(AD14-AE14,2)</f>
        <v/>
      </c>
      <c r="AG14" s="44">
        <f>ROUND(AK13*N(Debts!$D$11)/12,2)</f>
        <v/>
      </c>
      <c r="AH14" s="44">
        <f>MIN(N(Debts!$E$11),AK13+AG14)</f>
        <v/>
      </c>
      <c r="AI14" s="44">
        <f>AK13+AG14-AH14</f>
        <v/>
      </c>
      <c r="AJ14" s="44">
        <f>MIN(AI14,MAX(0,$C14-SUMIFS($H14:$AU14,$H$6:$AU$6,"Rest",$H$5:$AU$5,"&lt;"&amp;AI$5)))</f>
        <v/>
      </c>
      <c r="AK14" s="44">
        <f>ROUND(AI14-AJ14,2)</f>
        <v/>
      </c>
      <c r="AL14" s="44">
        <f>ROUND(AP13*N(Debts!$D$12)/12,2)</f>
        <v/>
      </c>
      <c r="AM14" s="44">
        <f>MIN(N(Debts!$E$12),AP13+AL14)</f>
        <v/>
      </c>
      <c r="AN14" s="44">
        <f>AP13+AL14-AM14</f>
        <v/>
      </c>
      <c r="AO14" s="44">
        <f>MIN(AN14,MAX(0,$C14-SUMIFS($H14:$AU14,$H$6:$AU$6,"Rest",$H$5:$AU$5,"&lt;"&amp;AN$5)))</f>
        <v/>
      </c>
      <c r="AP14" s="44">
        <f>ROUND(AN14-AO14,2)</f>
        <v/>
      </c>
      <c r="AQ14" s="44">
        <f>ROUND(AU13*N(Debts!$D$13)/12,2)</f>
        <v/>
      </c>
      <c r="AR14" s="44">
        <f>MIN(N(Debts!$E$13),AU13+AQ14)</f>
        <v/>
      </c>
      <c r="AS14" s="44">
        <f>AU13+AQ14-AR14</f>
        <v/>
      </c>
      <c r="AT14" s="44">
        <f>MIN(AS14,MAX(0,$C14-SUMIFS($H14:$AU14,$H$6:$AU$6,"Rest",$H$5:$AU$5,"&lt;"&amp;AS$5)))</f>
        <v/>
      </c>
      <c r="AU14" s="44">
        <f>ROUND(AS14-AT14,2)</f>
        <v/>
      </c>
    </row>
    <row r="15">
      <c r="A15" s="43" t="n">
        <v>8</v>
      </c>
      <c r="B15" s="45">
        <f>EDATE(Plan!$C$7,A15-1)</f>
        <v/>
      </c>
      <c r="C15" s="46">
        <f>IF(F14&lt;=0.005,0,MAX(0,Plan!$C$6-SUMIF($H$6:$AU$6,"Min paid",H15:AU15)))</f>
        <v/>
      </c>
      <c r="D15" s="46">
        <f>SUMIF($H$6:$AU$6,"Interest",H15:AU15)</f>
        <v/>
      </c>
      <c r="E15" s="46">
        <f>SUMIF($H$6:$AU$6,"Min paid",H15:AU15)+SUMIF($H$6:$AU$6,"Extra paid",H15:AU15)</f>
        <v/>
      </c>
      <c r="F15" s="46">
        <f>SUMIF($H$6:$AU$6,"Balance",H15:AU15)</f>
        <v/>
      </c>
      <c r="G15" s="47">
        <f>IF(AND(F15&lt;=0.005,F14&gt;0.005),A15,"")</f>
        <v/>
      </c>
      <c r="H15" s="44">
        <f>ROUND(L14*N(Debts!$D$6)/12,2)</f>
        <v/>
      </c>
      <c r="I15" s="44">
        <f>MIN(N(Debts!$E$6),L14+H15)</f>
        <v/>
      </c>
      <c r="J15" s="44">
        <f>L14+H15-I15</f>
        <v/>
      </c>
      <c r="K15" s="44">
        <f>MIN(J15,MAX(0,$C15-SUMIFS($H15:$AU15,$H$6:$AU$6,"Rest",$H$5:$AU$5,"&lt;"&amp;J$5)))</f>
        <v/>
      </c>
      <c r="L15" s="44">
        <f>ROUND(J15-K15,2)</f>
        <v/>
      </c>
      <c r="M15" s="44">
        <f>ROUND(Q14*N(Debts!$D$7)/12,2)</f>
        <v/>
      </c>
      <c r="N15" s="44">
        <f>MIN(N(Debts!$E$7),Q14+M15)</f>
        <v/>
      </c>
      <c r="O15" s="44">
        <f>Q14+M15-N15</f>
        <v/>
      </c>
      <c r="P15" s="44">
        <f>MIN(O15,MAX(0,$C15-SUMIFS($H15:$AU15,$H$6:$AU$6,"Rest",$H$5:$AU$5,"&lt;"&amp;O$5)))</f>
        <v/>
      </c>
      <c r="Q15" s="44">
        <f>ROUND(O15-P15,2)</f>
        <v/>
      </c>
      <c r="R15" s="44">
        <f>ROUND(V14*N(Debts!$D$8)/12,2)</f>
        <v/>
      </c>
      <c r="S15" s="44">
        <f>MIN(N(Debts!$E$8),V14+R15)</f>
        <v/>
      </c>
      <c r="T15" s="44">
        <f>V14+R15-S15</f>
        <v/>
      </c>
      <c r="U15" s="44">
        <f>MIN(T15,MAX(0,$C15-SUMIFS($H15:$AU15,$H$6:$AU$6,"Rest",$H$5:$AU$5,"&lt;"&amp;T$5)))</f>
        <v/>
      </c>
      <c r="V15" s="44">
        <f>ROUND(T15-U15,2)</f>
        <v/>
      </c>
      <c r="W15" s="44">
        <f>ROUND(AA14*N(Debts!$D$9)/12,2)</f>
        <v/>
      </c>
      <c r="X15" s="44">
        <f>MIN(N(Debts!$E$9),AA14+W15)</f>
        <v/>
      </c>
      <c r="Y15" s="44">
        <f>AA14+W15-X15</f>
        <v/>
      </c>
      <c r="Z15" s="44">
        <f>MIN(Y15,MAX(0,$C15-SUMIFS($H15:$AU15,$H$6:$AU$6,"Rest",$H$5:$AU$5,"&lt;"&amp;Y$5)))</f>
        <v/>
      </c>
      <c r="AA15" s="44">
        <f>ROUND(Y15-Z15,2)</f>
        <v/>
      </c>
      <c r="AB15" s="44">
        <f>ROUND(AF14*N(Debts!$D$10)/12,2)</f>
        <v/>
      </c>
      <c r="AC15" s="44">
        <f>MIN(N(Debts!$E$10),AF14+AB15)</f>
        <v/>
      </c>
      <c r="AD15" s="44">
        <f>AF14+AB15-AC15</f>
        <v/>
      </c>
      <c r="AE15" s="44">
        <f>MIN(AD15,MAX(0,$C15-SUMIFS($H15:$AU15,$H$6:$AU$6,"Rest",$H$5:$AU$5,"&lt;"&amp;AD$5)))</f>
        <v/>
      </c>
      <c r="AF15" s="44">
        <f>ROUND(AD15-AE15,2)</f>
        <v/>
      </c>
      <c r="AG15" s="44">
        <f>ROUND(AK14*N(Debts!$D$11)/12,2)</f>
        <v/>
      </c>
      <c r="AH15" s="44">
        <f>MIN(N(Debts!$E$11),AK14+AG15)</f>
        <v/>
      </c>
      <c r="AI15" s="44">
        <f>AK14+AG15-AH15</f>
        <v/>
      </c>
      <c r="AJ15" s="44">
        <f>MIN(AI15,MAX(0,$C15-SUMIFS($H15:$AU15,$H$6:$AU$6,"Rest",$H$5:$AU$5,"&lt;"&amp;AI$5)))</f>
        <v/>
      </c>
      <c r="AK15" s="44">
        <f>ROUND(AI15-AJ15,2)</f>
        <v/>
      </c>
      <c r="AL15" s="44">
        <f>ROUND(AP14*N(Debts!$D$12)/12,2)</f>
        <v/>
      </c>
      <c r="AM15" s="44">
        <f>MIN(N(Debts!$E$12),AP14+AL15)</f>
        <v/>
      </c>
      <c r="AN15" s="44">
        <f>AP14+AL15-AM15</f>
        <v/>
      </c>
      <c r="AO15" s="44">
        <f>MIN(AN15,MAX(0,$C15-SUMIFS($H15:$AU15,$H$6:$AU$6,"Rest",$H$5:$AU$5,"&lt;"&amp;AN$5)))</f>
        <v/>
      </c>
      <c r="AP15" s="44">
        <f>ROUND(AN15-AO15,2)</f>
        <v/>
      </c>
      <c r="AQ15" s="44">
        <f>ROUND(AU14*N(Debts!$D$13)/12,2)</f>
        <v/>
      </c>
      <c r="AR15" s="44">
        <f>MIN(N(Debts!$E$13),AU14+AQ15)</f>
        <v/>
      </c>
      <c r="AS15" s="44">
        <f>AU14+AQ15-AR15</f>
        <v/>
      </c>
      <c r="AT15" s="44">
        <f>MIN(AS15,MAX(0,$C15-SUMIFS($H15:$AU15,$H$6:$AU$6,"Rest",$H$5:$AU$5,"&lt;"&amp;AS$5)))</f>
        <v/>
      </c>
      <c r="AU15" s="44">
        <f>ROUND(AS15-AT15,2)</f>
        <v/>
      </c>
    </row>
    <row r="16">
      <c r="A16" s="43" t="n">
        <v>9</v>
      </c>
      <c r="B16" s="45">
        <f>EDATE(Plan!$C$7,A16-1)</f>
        <v/>
      </c>
      <c r="C16" s="46">
        <f>IF(F15&lt;=0.005,0,MAX(0,Plan!$C$6-SUMIF($H$6:$AU$6,"Min paid",H16:AU16)))</f>
        <v/>
      </c>
      <c r="D16" s="46">
        <f>SUMIF($H$6:$AU$6,"Interest",H16:AU16)</f>
        <v/>
      </c>
      <c r="E16" s="46">
        <f>SUMIF($H$6:$AU$6,"Min paid",H16:AU16)+SUMIF($H$6:$AU$6,"Extra paid",H16:AU16)</f>
        <v/>
      </c>
      <c r="F16" s="46">
        <f>SUMIF($H$6:$AU$6,"Balance",H16:AU16)</f>
        <v/>
      </c>
      <c r="G16" s="47">
        <f>IF(AND(F16&lt;=0.005,F15&gt;0.005),A16,"")</f>
        <v/>
      </c>
      <c r="H16" s="44">
        <f>ROUND(L15*N(Debts!$D$6)/12,2)</f>
        <v/>
      </c>
      <c r="I16" s="44">
        <f>MIN(N(Debts!$E$6),L15+H16)</f>
        <v/>
      </c>
      <c r="J16" s="44">
        <f>L15+H16-I16</f>
        <v/>
      </c>
      <c r="K16" s="44">
        <f>MIN(J16,MAX(0,$C16-SUMIFS($H16:$AU16,$H$6:$AU$6,"Rest",$H$5:$AU$5,"&lt;"&amp;J$5)))</f>
        <v/>
      </c>
      <c r="L16" s="44">
        <f>ROUND(J16-K16,2)</f>
        <v/>
      </c>
      <c r="M16" s="44">
        <f>ROUND(Q15*N(Debts!$D$7)/12,2)</f>
        <v/>
      </c>
      <c r="N16" s="44">
        <f>MIN(N(Debts!$E$7),Q15+M16)</f>
        <v/>
      </c>
      <c r="O16" s="44">
        <f>Q15+M16-N16</f>
        <v/>
      </c>
      <c r="P16" s="44">
        <f>MIN(O16,MAX(0,$C16-SUMIFS($H16:$AU16,$H$6:$AU$6,"Rest",$H$5:$AU$5,"&lt;"&amp;O$5)))</f>
        <v/>
      </c>
      <c r="Q16" s="44">
        <f>ROUND(O16-P16,2)</f>
        <v/>
      </c>
      <c r="R16" s="44">
        <f>ROUND(V15*N(Debts!$D$8)/12,2)</f>
        <v/>
      </c>
      <c r="S16" s="44">
        <f>MIN(N(Debts!$E$8),V15+R16)</f>
        <v/>
      </c>
      <c r="T16" s="44">
        <f>V15+R16-S16</f>
        <v/>
      </c>
      <c r="U16" s="44">
        <f>MIN(T16,MAX(0,$C16-SUMIFS($H16:$AU16,$H$6:$AU$6,"Rest",$H$5:$AU$5,"&lt;"&amp;T$5)))</f>
        <v/>
      </c>
      <c r="V16" s="44">
        <f>ROUND(T16-U16,2)</f>
        <v/>
      </c>
      <c r="W16" s="44">
        <f>ROUND(AA15*N(Debts!$D$9)/12,2)</f>
        <v/>
      </c>
      <c r="X16" s="44">
        <f>MIN(N(Debts!$E$9),AA15+W16)</f>
        <v/>
      </c>
      <c r="Y16" s="44">
        <f>AA15+W16-X16</f>
        <v/>
      </c>
      <c r="Z16" s="44">
        <f>MIN(Y16,MAX(0,$C16-SUMIFS($H16:$AU16,$H$6:$AU$6,"Rest",$H$5:$AU$5,"&lt;"&amp;Y$5)))</f>
        <v/>
      </c>
      <c r="AA16" s="44">
        <f>ROUND(Y16-Z16,2)</f>
        <v/>
      </c>
      <c r="AB16" s="44">
        <f>ROUND(AF15*N(Debts!$D$10)/12,2)</f>
        <v/>
      </c>
      <c r="AC16" s="44">
        <f>MIN(N(Debts!$E$10),AF15+AB16)</f>
        <v/>
      </c>
      <c r="AD16" s="44">
        <f>AF15+AB16-AC16</f>
        <v/>
      </c>
      <c r="AE16" s="44">
        <f>MIN(AD16,MAX(0,$C16-SUMIFS($H16:$AU16,$H$6:$AU$6,"Rest",$H$5:$AU$5,"&lt;"&amp;AD$5)))</f>
        <v/>
      </c>
      <c r="AF16" s="44">
        <f>ROUND(AD16-AE16,2)</f>
        <v/>
      </c>
      <c r="AG16" s="44">
        <f>ROUND(AK15*N(Debts!$D$11)/12,2)</f>
        <v/>
      </c>
      <c r="AH16" s="44">
        <f>MIN(N(Debts!$E$11),AK15+AG16)</f>
        <v/>
      </c>
      <c r="AI16" s="44">
        <f>AK15+AG16-AH16</f>
        <v/>
      </c>
      <c r="AJ16" s="44">
        <f>MIN(AI16,MAX(0,$C16-SUMIFS($H16:$AU16,$H$6:$AU$6,"Rest",$H$5:$AU$5,"&lt;"&amp;AI$5)))</f>
        <v/>
      </c>
      <c r="AK16" s="44">
        <f>ROUND(AI16-AJ16,2)</f>
        <v/>
      </c>
      <c r="AL16" s="44">
        <f>ROUND(AP15*N(Debts!$D$12)/12,2)</f>
        <v/>
      </c>
      <c r="AM16" s="44">
        <f>MIN(N(Debts!$E$12),AP15+AL16)</f>
        <v/>
      </c>
      <c r="AN16" s="44">
        <f>AP15+AL16-AM16</f>
        <v/>
      </c>
      <c r="AO16" s="44">
        <f>MIN(AN16,MAX(0,$C16-SUMIFS($H16:$AU16,$H$6:$AU$6,"Rest",$H$5:$AU$5,"&lt;"&amp;AN$5)))</f>
        <v/>
      </c>
      <c r="AP16" s="44">
        <f>ROUND(AN16-AO16,2)</f>
        <v/>
      </c>
      <c r="AQ16" s="44">
        <f>ROUND(AU15*N(Debts!$D$13)/12,2)</f>
        <v/>
      </c>
      <c r="AR16" s="44">
        <f>MIN(N(Debts!$E$13),AU15+AQ16)</f>
        <v/>
      </c>
      <c r="AS16" s="44">
        <f>AU15+AQ16-AR16</f>
        <v/>
      </c>
      <c r="AT16" s="44">
        <f>MIN(AS16,MAX(0,$C16-SUMIFS($H16:$AU16,$H$6:$AU$6,"Rest",$H$5:$AU$5,"&lt;"&amp;AS$5)))</f>
        <v/>
      </c>
      <c r="AU16" s="44">
        <f>ROUND(AS16-AT16,2)</f>
        <v/>
      </c>
    </row>
    <row r="17">
      <c r="A17" s="43" t="n">
        <v>10</v>
      </c>
      <c r="B17" s="45">
        <f>EDATE(Plan!$C$7,A17-1)</f>
        <v/>
      </c>
      <c r="C17" s="46">
        <f>IF(F16&lt;=0.005,0,MAX(0,Plan!$C$6-SUMIF($H$6:$AU$6,"Min paid",H17:AU17)))</f>
        <v/>
      </c>
      <c r="D17" s="46">
        <f>SUMIF($H$6:$AU$6,"Interest",H17:AU17)</f>
        <v/>
      </c>
      <c r="E17" s="46">
        <f>SUMIF($H$6:$AU$6,"Min paid",H17:AU17)+SUMIF($H$6:$AU$6,"Extra paid",H17:AU17)</f>
        <v/>
      </c>
      <c r="F17" s="46">
        <f>SUMIF($H$6:$AU$6,"Balance",H17:AU17)</f>
        <v/>
      </c>
      <c r="G17" s="47">
        <f>IF(AND(F17&lt;=0.005,F16&gt;0.005),A17,"")</f>
        <v/>
      </c>
      <c r="H17" s="44">
        <f>ROUND(L16*N(Debts!$D$6)/12,2)</f>
        <v/>
      </c>
      <c r="I17" s="44">
        <f>MIN(N(Debts!$E$6),L16+H17)</f>
        <v/>
      </c>
      <c r="J17" s="44">
        <f>L16+H17-I17</f>
        <v/>
      </c>
      <c r="K17" s="44">
        <f>MIN(J17,MAX(0,$C17-SUMIFS($H17:$AU17,$H$6:$AU$6,"Rest",$H$5:$AU$5,"&lt;"&amp;J$5)))</f>
        <v/>
      </c>
      <c r="L17" s="44">
        <f>ROUND(J17-K17,2)</f>
        <v/>
      </c>
      <c r="M17" s="44">
        <f>ROUND(Q16*N(Debts!$D$7)/12,2)</f>
        <v/>
      </c>
      <c r="N17" s="44">
        <f>MIN(N(Debts!$E$7),Q16+M17)</f>
        <v/>
      </c>
      <c r="O17" s="44">
        <f>Q16+M17-N17</f>
        <v/>
      </c>
      <c r="P17" s="44">
        <f>MIN(O17,MAX(0,$C17-SUMIFS($H17:$AU17,$H$6:$AU$6,"Rest",$H$5:$AU$5,"&lt;"&amp;O$5)))</f>
        <v/>
      </c>
      <c r="Q17" s="44">
        <f>ROUND(O17-P17,2)</f>
        <v/>
      </c>
      <c r="R17" s="44">
        <f>ROUND(V16*N(Debts!$D$8)/12,2)</f>
        <v/>
      </c>
      <c r="S17" s="44">
        <f>MIN(N(Debts!$E$8),V16+R17)</f>
        <v/>
      </c>
      <c r="T17" s="44">
        <f>V16+R17-S17</f>
        <v/>
      </c>
      <c r="U17" s="44">
        <f>MIN(T17,MAX(0,$C17-SUMIFS($H17:$AU17,$H$6:$AU$6,"Rest",$H$5:$AU$5,"&lt;"&amp;T$5)))</f>
        <v/>
      </c>
      <c r="V17" s="44">
        <f>ROUND(T17-U17,2)</f>
        <v/>
      </c>
      <c r="W17" s="44">
        <f>ROUND(AA16*N(Debts!$D$9)/12,2)</f>
        <v/>
      </c>
      <c r="X17" s="44">
        <f>MIN(N(Debts!$E$9),AA16+W17)</f>
        <v/>
      </c>
      <c r="Y17" s="44">
        <f>AA16+W17-X17</f>
        <v/>
      </c>
      <c r="Z17" s="44">
        <f>MIN(Y17,MAX(0,$C17-SUMIFS($H17:$AU17,$H$6:$AU$6,"Rest",$H$5:$AU$5,"&lt;"&amp;Y$5)))</f>
        <v/>
      </c>
      <c r="AA17" s="44">
        <f>ROUND(Y17-Z17,2)</f>
        <v/>
      </c>
      <c r="AB17" s="44">
        <f>ROUND(AF16*N(Debts!$D$10)/12,2)</f>
        <v/>
      </c>
      <c r="AC17" s="44">
        <f>MIN(N(Debts!$E$10),AF16+AB17)</f>
        <v/>
      </c>
      <c r="AD17" s="44">
        <f>AF16+AB17-AC17</f>
        <v/>
      </c>
      <c r="AE17" s="44">
        <f>MIN(AD17,MAX(0,$C17-SUMIFS($H17:$AU17,$H$6:$AU$6,"Rest",$H$5:$AU$5,"&lt;"&amp;AD$5)))</f>
        <v/>
      </c>
      <c r="AF17" s="44">
        <f>ROUND(AD17-AE17,2)</f>
        <v/>
      </c>
      <c r="AG17" s="44">
        <f>ROUND(AK16*N(Debts!$D$11)/12,2)</f>
        <v/>
      </c>
      <c r="AH17" s="44">
        <f>MIN(N(Debts!$E$11),AK16+AG17)</f>
        <v/>
      </c>
      <c r="AI17" s="44">
        <f>AK16+AG17-AH17</f>
        <v/>
      </c>
      <c r="AJ17" s="44">
        <f>MIN(AI17,MAX(0,$C17-SUMIFS($H17:$AU17,$H$6:$AU$6,"Rest",$H$5:$AU$5,"&lt;"&amp;AI$5)))</f>
        <v/>
      </c>
      <c r="AK17" s="44">
        <f>ROUND(AI17-AJ17,2)</f>
        <v/>
      </c>
      <c r="AL17" s="44">
        <f>ROUND(AP16*N(Debts!$D$12)/12,2)</f>
        <v/>
      </c>
      <c r="AM17" s="44">
        <f>MIN(N(Debts!$E$12),AP16+AL17)</f>
        <v/>
      </c>
      <c r="AN17" s="44">
        <f>AP16+AL17-AM17</f>
        <v/>
      </c>
      <c r="AO17" s="44">
        <f>MIN(AN17,MAX(0,$C17-SUMIFS($H17:$AU17,$H$6:$AU$6,"Rest",$H$5:$AU$5,"&lt;"&amp;AN$5)))</f>
        <v/>
      </c>
      <c r="AP17" s="44">
        <f>ROUND(AN17-AO17,2)</f>
        <v/>
      </c>
      <c r="AQ17" s="44">
        <f>ROUND(AU16*N(Debts!$D$13)/12,2)</f>
        <v/>
      </c>
      <c r="AR17" s="44">
        <f>MIN(N(Debts!$E$13),AU16+AQ17)</f>
        <v/>
      </c>
      <c r="AS17" s="44">
        <f>AU16+AQ17-AR17</f>
        <v/>
      </c>
      <c r="AT17" s="44">
        <f>MIN(AS17,MAX(0,$C17-SUMIFS($H17:$AU17,$H$6:$AU$6,"Rest",$H$5:$AU$5,"&lt;"&amp;AS$5)))</f>
        <v/>
      </c>
      <c r="AU17" s="44">
        <f>ROUND(AS17-AT17,2)</f>
        <v/>
      </c>
    </row>
    <row r="18">
      <c r="A18" s="43" t="n">
        <v>11</v>
      </c>
      <c r="B18" s="45">
        <f>EDATE(Plan!$C$7,A18-1)</f>
        <v/>
      </c>
      <c r="C18" s="46">
        <f>IF(F17&lt;=0.005,0,MAX(0,Plan!$C$6-SUMIF($H$6:$AU$6,"Min paid",H18:AU18)))</f>
        <v/>
      </c>
      <c r="D18" s="46">
        <f>SUMIF($H$6:$AU$6,"Interest",H18:AU18)</f>
        <v/>
      </c>
      <c r="E18" s="46">
        <f>SUMIF($H$6:$AU$6,"Min paid",H18:AU18)+SUMIF($H$6:$AU$6,"Extra paid",H18:AU18)</f>
        <v/>
      </c>
      <c r="F18" s="46">
        <f>SUMIF($H$6:$AU$6,"Balance",H18:AU18)</f>
        <v/>
      </c>
      <c r="G18" s="47">
        <f>IF(AND(F18&lt;=0.005,F17&gt;0.005),A18,"")</f>
        <v/>
      </c>
      <c r="H18" s="44">
        <f>ROUND(L17*N(Debts!$D$6)/12,2)</f>
        <v/>
      </c>
      <c r="I18" s="44">
        <f>MIN(N(Debts!$E$6),L17+H18)</f>
        <v/>
      </c>
      <c r="J18" s="44">
        <f>L17+H18-I18</f>
        <v/>
      </c>
      <c r="K18" s="44">
        <f>MIN(J18,MAX(0,$C18-SUMIFS($H18:$AU18,$H$6:$AU$6,"Rest",$H$5:$AU$5,"&lt;"&amp;J$5)))</f>
        <v/>
      </c>
      <c r="L18" s="44">
        <f>ROUND(J18-K18,2)</f>
        <v/>
      </c>
      <c r="M18" s="44">
        <f>ROUND(Q17*N(Debts!$D$7)/12,2)</f>
        <v/>
      </c>
      <c r="N18" s="44">
        <f>MIN(N(Debts!$E$7),Q17+M18)</f>
        <v/>
      </c>
      <c r="O18" s="44">
        <f>Q17+M18-N18</f>
        <v/>
      </c>
      <c r="P18" s="44">
        <f>MIN(O18,MAX(0,$C18-SUMIFS($H18:$AU18,$H$6:$AU$6,"Rest",$H$5:$AU$5,"&lt;"&amp;O$5)))</f>
        <v/>
      </c>
      <c r="Q18" s="44">
        <f>ROUND(O18-P18,2)</f>
        <v/>
      </c>
      <c r="R18" s="44">
        <f>ROUND(V17*N(Debts!$D$8)/12,2)</f>
        <v/>
      </c>
      <c r="S18" s="44">
        <f>MIN(N(Debts!$E$8),V17+R18)</f>
        <v/>
      </c>
      <c r="T18" s="44">
        <f>V17+R18-S18</f>
        <v/>
      </c>
      <c r="U18" s="44">
        <f>MIN(T18,MAX(0,$C18-SUMIFS($H18:$AU18,$H$6:$AU$6,"Rest",$H$5:$AU$5,"&lt;"&amp;T$5)))</f>
        <v/>
      </c>
      <c r="V18" s="44">
        <f>ROUND(T18-U18,2)</f>
        <v/>
      </c>
      <c r="W18" s="44">
        <f>ROUND(AA17*N(Debts!$D$9)/12,2)</f>
        <v/>
      </c>
      <c r="X18" s="44">
        <f>MIN(N(Debts!$E$9),AA17+W18)</f>
        <v/>
      </c>
      <c r="Y18" s="44">
        <f>AA17+W18-X18</f>
        <v/>
      </c>
      <c r="Z18" s="44">
        <f>MIN(Y18,MAX(0,$C18-SUMIFS($H18:$AU18,$H$6:$AU$6,"Rest",$H$5:$AU$5,"&lt;"&amp;Y$5)))</f>
        <v/>
      </c>
      <c r="AA18" s="44">
        <f>ROUND(Y18-Z18,2)</f>
        <v/>
      </c>
      <c r="AB18" s="44">
        <f>ROUND(AF17*N(Debts!$D$10)/12,2)</f>
        <v/>
      </c>
      <c r="AC18" s="44">
        <f>MIN(N(Debts!$E$10),AF17+AB18)</f>
        <v/>
      </c>
      <c r="AD18" s="44">
        <f>AF17+AB18-AC18</f>
        <v/>
      </c>
      <c r="AE18" s="44">
        <f>MIN(AD18,MAX(0,$C18-SUMIFS($H18:$AU18,$H$6:$AU$6,"Rest",$H$5:$AU$5,"&lt;"&amp;AD$5)))</f>
        <v/>
      </c>
      <c r="AF18" s="44">
        <f>ROUND(AD18-AE18,2)</f>
        <v/>
      </c>
      <c r="AG18" s="44">
        <f>ROUND(AK17*N(Debts!$D$11)/12,2)</f>
        <v/>
      </c>
      <c r="AH18" s="44">
        <f>MIN(N(Debts!$E$11),AK17+AG18)</f>
        <v/>
      </c>
      <c r="AI18" s="44">
        <f>AK17+AG18-AH18</f>
        <v/>
      </c>
      <c r="AJ18" s="44">
        <f>MIN(AI18,MAX(0,$C18-SUMIFS($H18:$AU18,$H$6:$AU$6,"Rest",$H$5:$AU$5,"&lt;"&amp;AI$5)))</f>
        <v/>
      </c>
      <c r="AK18" s="44">
        <f>ROUND(AI18-AJ18,2)</f>
        <v/>
      </c>
      <c r="AL18" s="44">
        <f>ROUND(AP17*N(Debts!$D$12)/12,2)</f>
        <v/>
      </c>
      <c r="AM18" s="44">
        <f>MIN(N(Debts!$E$12),AP17+AL18)</f>
        <v/>
      </c>
      <c r="AN18" s="44">
        <f>AP17+AL18-AM18</f>
        <v/>
      </c>
      <c r="AO18" s="44">
        <f>MIN(AN18,MAX(0,$C18-SUMIFS($H18:$AU18,$H$6:$AU$6,"Rest",$H$5:$AU$5,"&lt;"&amp;AN$5)))</f>
        <v/>
      </c>
      <c r="AP18" s="44">
        <f>ROUND(AN18-AO18,2)</f>
        <v/>
      </c>
      <c r="AQ18" s="44">
        <f>ROUND(AU17*N(Debts!$D$13)/12,2)</f>
        <v/>
      </c>
      <c r="AR18" s="44">
        <f>MIN(N(Debts!$E$13),AU17+AQ18)</f>
        <v/>
      </c>
      <c r="AS18" s="44">
        <f>AU17+AQ18-AR18</f>
        <v/>
      </c>
      <c r="AT18" s="44">
        <f>MIN(AS18,MAX(0,$C18-SUMIFS($H18:$AU18,$H$6:$AU$6,"Rest",$H$5:$AU$5,"&lt;"&amp;AS$5)))</f>
        <v/>
      </c>
      <c r="AU18" s="44">
        <f>ROUND(AS18-AT18,2)</f>
        <v/>
      </c>
    </row>
    <row r="19">
      <c r="A19" s="43" t="n">
        <v>12</v>
      </c>
      <c r="B19" s="45">
        <f>EDATE(Plan!$C$7,A19-1)</f>
        <v/>
      </c>
      <c r="C19" s="46">
        <f>IF(F18&lt;=0.005,0,MAX(0,Plan!$C$6-SUMIF($H$6:$AU$6,"Min paid",H19:AU19)))</f>
        <v/>
      </c>
      <c r="D19" s="46">
        <f>SUMIF($H$6:$AU$6,"Interest",H19:AU19)</f>
        <v/>
      </c>
      <c r="E19" s="46">
        <f>SUMIF($H$6:$AU$6,"Min paid",H19:AU19)+SUMIF($H$6:$AU$6,"Extra paid",H19:AU19)</f>
        <v/>
      </c>
      <c r="F19" s="46">
        <f>SUMIF($H$6:$AU$6,"Balance",H19:AU19)</f>
        <v/>
      </c>
      <c r="G19" s="47">
        <f>IF(AND(F19&lt;=0.005,F18&gt;0.005),A19,"")</f>
        <v/>
      </c>
      <c r="H19" s="44">
        <f>ROUND(L18*N(Debts!$D$6)/12,2)</f>
        <v/>
      </c>
      <c r="I19" s="44">
        <f>MIN(N(Debts!$E$6),L18+H19)</f>
        <v/>
      </c>
      <c r="J19" s="44">
        <f>L18+H19-I19</f>
        <v/>
      </c>
      <c r="K19" s="44">
        <f>MIN(J19,MAX(0,$C19-SUMIFS($H19:$AU19,$H$6:$AU$6,"Rest",$H$5:$AU$5,"&lt;"&amp;J$5)))</f>
        <v/>
      </c>
      <c r="L19" s="44">
        <f>ROUND(J19-K19,2)</f>
        <v/>
      </c>
      <c r="M19" s="44">
        <f>ROUND(Q18*N(Debts!$D$7)/12,2)</f>
        <v/>
      </c>
      <c r="N19" s="44">
        <f>MIN(N(Debts!$E$7),Q18+M19)</f>
        <v/>
      </c>
      <c r="O19" s="44">
        <f>Q18+M19-N19</f>
        <v/>
      </c>
      <c r="P19" s="44">
        <f>MIN(O19,MAX(0,$C19-SUMIFS($H19:$AU19,$H$6:$AU$6,"Rest",$H$5:$AU$5,"&lt;"&amp;O$5)))</f>
        <v/>
      </c>
      <c r="Q19" s="44">
        <f>ROUND(O19-P19,2)</f>
        <v/>
      </c>
      <c r="R19" s="44">
        <f>ROUND(V18*N(Debts!$D$8)/12,2)</f>
        <v/>
      </c>
      <c r="S19" s="44">
        <f>MIN(N(Debts!$E$8),V18+R19)</f>
        <v/>
      </c>
      <c r="T19" s="44">
        <f>V18+R19-S19</f>
        <v/>
      </c>
      <c r="U19" s="44">
        <f>MIN(T19,MAX(0,$C19-SUMIFS($H19:$AU19,$H$6:$AU$6,"Rest",$H$5:$AU$5,"&lt;"&amp;T$5)))</f>
        <v/>
      </c>
      <c r="V19" s="44">
        <f>ROUND(T19-U19,2)</f>
        <v/>
      </c>
      <c r="W19" s="44">
        <f>ROUND(AA18*N(Debts!$D$9)/12,2)</f>
        <v/>
      </c>
      <c r="X19" s="44">
        <f>MIN(N(Debts!$E$9),AA18+W19)</f>
        <v/>
      </c>
      <c r="Y19" s="44">
        <f>AA18+W19-X19</f>
        <v/>
      </c>
      <c r="Z19" s="44">
        <f>MIN(Y19,MAX(0,$C19-SUMIFS($H19:$AU19,$H$6:$AU$6,"Rest",$H$5:$AU$5,"&lt;"&amp;Y$5)))</f>
        <v/>
      </c>
      <c r="AA19" s="44">
        <f>ROUND(Y19-Z19,2)</f>
        <v/>
      </c>
      <c r="AB19" s="44">
        <f>ROUND(AF18*N(Debts!$D$10)/12,2)</f>
        <v/>
      </c>
      <c r="AC19" s="44">
        <f>MIN(N(Debts!$E$10),AF18+AB19)</f>
        <v/>
      </c>
      <c r="AD19" s="44">
        <f>AF18+AB19-AC19</f>
        <v/>
      </c>
      <c r="AE19" s="44">
        <f>MIN(AD19,MAX(0,$C19-SUMIFS($H19:$AU19,$H$6:$AU$6,"Rest",$H$5:$AU$5,"&lt;"&amp;AD$5)))</f>
        <v/>
      </c>
      <c r="AF19" s="44">
        <f>ROUND(AD19-AE19,2)</f>
        <v/>
      </c>
      <c r="AG19" s="44">
        <f>ROUND(AK18*N(Debts!$D$11)/12,2)</f>
        <v/>
      </c>
      <c r="AH19" s="44">
        <f>MIN(N(Debts!$E$11),AK18+AG19)</f>
        <v/>
      </c>
      <c r="AI19" s="44">
        <f>AK18+AG19-AH19</f>
        <v/>
      </c>
      <c r="AJ19" s="44">
        <f>MIN(AI19,MAX(0,$C19-SUMIFS($H19:$AU19,$H$6:$AU$6,"Rest",$H$5:$AU$5,"&lt;"&amp;AI$5)))</f>
        <v/>
      </c>
      <c r="AK19" s="44">
        <f>ROUND(AI19-AJ19,2)</f>
        <v/>
      </c>
      <c r="AL19" s="44">
        <f>ROUND(AP18*N(Debts!$D$12)/12,2)</f>
        <v/>
      </c>
      <c r="AM19" s="44">
        <f>MIN(N(Debts!$E$12),AP18+AL19)</f>
        <v/>
      </c>
      <c r="AN19" s="44">
        <f>AP18+AL19-AM19</f>
        <v/>
      </c>
      <c r="AO19" s="44">
        <f>MIN(AN19,MAX(0,$C19-SUMIFS($H19:$AU19,$H$6:$AU$6,"Rest",$H$5:$AU$5,"&lt;"&amp;AN$5)))</f>
        <v/>
      </c>
      <c r="AP19" s="44">
        <f>ROUND(AN19-AO19,2)</f>
        <v/>
      </c>
      <c r="AQ19" s="44">
        <f>ROUND(AU18*N(Debts!$D$13)/12,2)</f>
        <v/>
      </c>
      <c r="AR19" s="44">
        <f>MIN(N(Debts!$E$13),AU18+AQ19)</f>
        <v/>
      </c>
      <c r="AS19" s="44">
        <f>AU18+AQ19-AR19</f>
        <v/>
      </c>
      <c r="AT19" s="44">
        <f>MIN(AS19,MAX(0,$C19-SUMIFS($H19:$AU19,$H$6:$AU$6,"Rest",$H$5:$AU$5,"&lt;"&amp;AS$5)))</f>
        <v/>
      </c>
      <c r="AU19" s="44">
        <f>ROUND(AS19-AT19,2)</f>
        <v/>
      </c>
    </row>
    <row r="20">
      <c r="A20" s="43" t="n">
        <v>13</v>
      </c>
      <c r="B20" s="45">
        <f>EDATE(Plan!$C$7,A20-1)</f>
        <v/>
      </c>
      <c r="C20" s="46">
        <f>IF(F19&lt;=0.005,0,MAX(0,Plan!$C$6-SUMIF($H$6:$AU$6,"Min paid",H20:AU20)))</f>
        <v/>
      </c>
      <c r="D20" s="46">
        <f>SUMIF($H$6:$AU$6,"Interest",H20:AU20)</f>
        <v/>
      </c>
      <c r="E20" s="46">
        <f>SUMIF($H$6:$AU$6,"Min paid",H20:AU20)+SUMIF($H$6:$AU$6,"Extra paid",H20:AU20)</f>
        <v/>
      </c>
      <c r="F20" s="46">
        <f>SUMIF($H$6:$AU$6,"Balance",H20:AU20)</f>
        <v/>
      </c>
      <c r="G20" s="47">
        <f>IF(AND(F20&lt;=0.005,F19&gt;0.005),A20,"")</f>
        <v/>
      </c>
      <c r="H20" s="44">
        <f>ROUND(L19*N(Debts!$D$6)/12,2)</f>
        <v/>
      </c>
      <c r="I20" s="44">
        <f>MIN(N(Debts!$E$6),L19+H20)</f>
        <v/>
      </c>
      <c r="J20" s="44">
        <f>L19+H20-I20</f>
        <v/>
      </c>
      <c r="K20" s="44">
        <f>MIN(J20,MAX(0,$C20-SUMIFS($H20:$AU20,$H$6:$AU$6,"Rest",$H$5:$AU$5,"&lt;"&amp;J$5)))</f>
        <v/>
      </c>
      <c r="L20" s="44">
        <f>ROUND(J20-K20,2)</f>
        <v/>
      </c>
      <c r="M20" s="44">
        <f>ROUND(Q19*N(Debts!$D$7)/12,2)</f>
        <v/>
      </c>
      <c r="N20" s="44">
        <f>MIN(N(Debts!$E$7),Q19+M20)</f>
        <v/>
      </c>
      <c r="O20" s="44">
        <f>Q19+M20-N20</f>
        <v/>
      </c>
      <c r="P20" s="44">
        <f>MIN(O20,MAX(0,$C20-SUMIFS($H20:$AU20,$H$6:$AU$6,"Rest",$H$5:$AU$5,"&lt;"&amp;O$5)))</f>
        <v/>
      </c>
      <c r="Q20" s="44">
        <f>ROUND(O20-P20,2)</f>
        <v/>
      </c>
      <c r="R20" s="44">
        <f>ROUND(V19*N(Debts!$D$8)/12,2)</f>
        <v/>
      </c>
      <c r="S20" s="44">
        <f>MIN(N(Debts!$E$8),V19+R20)</f>
        <v/>
      </c>
      <c r="T20" s="44">
        <f>V19+R20-S20</f>
        <v/>
      </c>
      <c r="U20" s="44">
        <f>MIN(T20,MAX(0,$C20-SUMIFS($H20:$AU20,$H$6:$AU$6,"Rest",$H$5:$AU$5,"&lt;"&amp;T$5)))</f>
        <v/>
      </c>
      <c r="V20" s="44">
        <f>ROUND(T20-U20,2)</f>
        <v/>
      </c>
      <c r="W20" s="44">
        <f>ROUND(AA19*N(Debts!$D$9)/12,2)</f>
        <v/>
      </c>
      <c r="X20" s="44">
        <f>MIN(N(Debts!$E$9),AA19+W20)</f>
        <v/>
      </c>
      <c r="Y20" s="44">
        <f>AA19+W20-X20</f>
        <v/>
      </c>
      <c r="Z20" s="44">
        <f>MIN(Y20,MAX(0,$C20-SUMIFS($H20:$AU20,$H$6:$AU$6,"Rest",$H$5:$AU$5,"&lt;"&amp;Y$5)))</f>
        <v/>
      </c>
      <c r="AA20" s="44">
        <f>ROUND(Y20-Z20,2)</f>
        <v/>
      </c>
      <c r="AB20" s="44">
        <f>ROUND(AF19*N(Debts!$D$10)/12,2)</f>
        <v/>
      </c>
      <c r="AC20" s="44">
        <f>MIN(N(Debts!$E$10),AF19+AB20)</f>
        <v/>
      </c>
      <c r="AD20" s="44">
        <f>AF19+AB20-AC20</f>
        <v/>
      </c>
      <c r="AE20" s="44">
        <f>MIN(AD20,MAX(0,$C20-SUMIFS($H20:$AU20,$H$6:$AU$6,"Rest",$H$5:$AU$5,"&lt;"&amp;AD$5)))</f>
        <v/>
      </c>
      <c r="AF20" s="44">
        <f>ROUND(AD20-AE20,2)</f>
        <v/>
      </c>
      <c r="AG20" s="44">
        <f>ROUND(AK19*N(Debts!$D$11)/12,2)</f>
        <v/>
      </c>
      <c r="AH20" s="44">
        <f>MIN(N(Debts!$E$11),AK19+AG20)</f>
        <v/>
      </c>
      <c r="AI20" s="44">
        <f>AK19+AG20-AH20</f>
        <v/>
      </c>
      <c r="AJ20" s="44">
        <f>MIN(AI20,MAX(0,$C20-SUMIFS($H20:$AU20,$H$6:$AU$6,"Rest",$H$5:$AU$5,"&lt;"&amp;AI$5)))</f>
        <v/>
      </c>
      <c r="AK20" s="44">
        <f>ROUND(AI20-AJ20,2)</f>
        <v/>
      </c>
      <c r="AL20" s="44">
        <f>ROUND(AP19*N(Debts!$D$12)/12,2)</f>
        <v/>
      </c>
      <c r="AM20" s="44">
        <f>MIN(N(Debts!$E$12),AP19+AL20)</f>
        <v/>
      </c>
      <c r="AN20" s="44">
        <f>AP19+AL20-AM20</f>
        <v/>
      </c>
      <c r="AO20" s="44">
        <f>MIN(AN20,MAX(0,$C20-SUMIFS($H20:$AU20,$H$6:$AU$6,"Rest",$H$5:$AU$5,"&lt;"&amp;AN$5)))</f>
        <v/>
      </c>
      <c r="AP20" s="44">
        <f>ROUND(AN20-AO20,2)</f>
        <v/>
      </c>
      <c r="AQ20" s="44">
        <f>ROUND(AU19*N(Debts!$D$13)/12,2)</f>
        <v/>
      </c>
      <c r="AR20" s="44">
        <f>MIN(N(Debts!$E$13),AU19+AQ20)</f>
        <v/>
      </c>
      <c r="AS20" s="44">
        <f>AU19+AQ20-AR20</f>
        <v/>
      </c>
      <c r="AT20" s="44">
        <f>MIN(AS20,MAX(0,$C20-SUMIFS($H20:$AU20,$H$6:$AU$6,"Rest",$H$5:$AU$5,"&lt;"&amp;AS$5)))</f>
        <v/>
      </c>
      <c r="AU20" s="44">
        <f>ROUND(AS20-AT20,2)</f>
        <v/>
      </c>
    </row>
    <row r="21">
      <c r="A21" s="43" t="n">
        <v>14</v>
      </c>
      <c r="B21" s="45">
        <f>EDATE(Plan!$C$7,A21-1)</f>
        <v/>
      </c>
      <c r="C21" s="46">
        <f>IF(F20&lt;=0.005,0,MAX(0,Plan!$C$6-SUMIF($H$6:$AU$6,"Min paid",H21:AU21)))</f>
        <v/>
      </c>
      <c r="D21" s="46">
        <f>SUMIF($H$6:$AU$6,"Interest",H21:AU21)</f>
        <v/>
      </c>
      <c r="E21" s="46">
        <f>SUMIF($H$6:$AU$6,"Min paid",H21:AU21)+SUMIF($H$6:$AU$6,"Extra paid",H21:AU21)</f>
        <v/>
      </c>
      <c r="F21" s="46">
        <f>SUMIF($H$6:$AU$6,"Balance",H21:AU21)</f>
        <v/>
      </c>
      <c r="G21" s="47">
        <f>IF(AND(F21&lt;=0.005,F20&gt;0.005),A21,"")</f>
        <v/>
      </c>
      <c r="H21" s="44">
        <f>ROUND(L20*N(Debts!$D$6)/12,2)</f>
        <v/>
      </c>
      <c r="I21" s="44">
        <f>MIN(N(Debts!$E$6),L20+H21)</f>
        <v/>
      </c>
      <c r="J21" s="44">
        <f>L20+H21-I21</f>
        <v/>
      </c>
      <c r="K21" s="44">
        <f>MIN(J21,MAX(0,$C21-SUMIFS($H21:$AU21,$H$6:$AU$6,"Rest",$H$5:$AU$5,"&lt;"&amp;J$5)))</f>
        <v/>
      </c>
      <c r="L21" s="44">
        <f>ROUND(J21-K21,2)</f>
        <v/>
      </c>
      <c r="M21" s="44">
        <f>ROUND(Q20*N(Debts!$D$7)/12,2)</f>
        <v/>
      </c>
      <c r="N21" s="44">
        <f>MIN(N(Debts!$E$7),Q20+M21)</f>
        <v/>
      </c>
      <c r="O21" s="44">
        <f>Q20+M21-N21</f>
        <v/>
      </c>
      <c r="P21" s="44">
        <f>MIN(O21,MAX(0,$C21-SUMIFS($H21:$AU21,$H$6:$AU$6,"Rest",$H$5:$AU$5,"&lt;"&amp;O$5)))</f>
        <v/>
      </c>
      <c r="Q21" s="44">
        <f>ROUND(O21-P21,2)</f>
        <v/>
      </c>
      <c r="R21" s="44">
        <f>ROUND(V20*N(Debts!$D$8)/12,2)</f>
        <v/>
      </c>
      <c r="S21" s="44">
        <f>MIN(N(Debts!$E$8),V20+R21)</f>
        <v/>
      </c>
      <c r="T21" s="44">
        <f>V20+R21-S21</f>
        <v/>
      </c>
      <c r="U21" s="44">
        <f>MIN(T21,MAX(0,$C21-SUMIFS($H21:$AU21,$H$6:$AU$6,"Rest",$H$5:$AU$5,"&lt;"&amp;T$5)))</f>
        <v/>
      </c>
      <c r="V21" s="44">
        <f>ROUND(T21-U21,2)</f>
        <v/>
      </c>
      <c r="W21" s="44">
        <f>ROUND(AA20*N(Debts!$D$9)/12,2)</f>
        <v/>
      </c>
      <c r="X21" s="44">
        <f>MIN(N(Debts!$E$9),AA20+W21)</f>
        <v/>
      </c>
      <c r="Y21" s="44">
        <f>AA20+W21-X21</f>
        <v/>
      </c>
      <c r="Z21" s="44">
        <f>MIN(Y21,MAX(0,$C21-SUMIFS($H21:$AU21,$H$6:$AU$6,"Rest",$H$5:$AU$5,"&lt;"&amp;Y$5)))</f>
        <v/>
      </c>
      <c r="AA21" s="44">
        <f>ROUND(Y21-Z21,2)</f>
        <v/>
      </c>
      <c r="AB21" s="44">
        <f>ROUND(AF20*N(Debts!$D$10)/12,2)</f>
        <v/>
      </c>
      <c r="AC21" s="44">
        <f>MIN(N(Debts!$E$10),AF20+AB21)</f>
        <v/>
      </c>
      <c r="AD21" s="44">
        <f>AF20+AB21-AC21</f>
        <v/>
      </c>
      <c r="AE21" s="44">
        <f>MIN(AD21,MAX(0,$C21-SUMIFS($H21:$AU21,$H$6:$AU$6,"Rest",$H$5:$AU$5,"&lt;"&amp;AD$5)))</f>
        <v/>
      </c>
      <c r="AF21" s="44">
        <f>ROUND(AD21-AE21,2)</f>
        <v/>
      </c>
      <c r="AG21" s="44">
        <f>ROUND(AK20*N(Debts!$D$11)/12,2)</f>
        <v/>
      </c>
      <c r="AH21" s="44">
        <f>MIN(N(Debts!$E$11),AK20+AG21)</f>
        <v/>
      </c>
      <c r="AI21" s="44">
        <f>AK20+AG21-AH21</f>
        <v/>
      </c>
      <c r="AJ21" s="44">
        <f>MIN(AI21,MAX(0,$C21-SUMIFS($H21:$AU21,$H$6:$AU$6,"Rest",$H$5:$AU$5,"&lt;"&amp;AI$5)))</f>
        <v/>
      </c>
      <c r="AK21" s="44">
        <f>ROUND(AI21-AJ21,2)</f>
        <v/>
      </c>
      <c r="AL21" s="44">
        <f>ROUND(AP20*N(Debts!$D$12)/12,2)</f>
        <v/>
      </c>
      <c r="AM21" s="44">
        <f>MIN(N(Debts!$E$12),AP20+AL21)</f>
        <v/>
      </c>
      <c r="AN21" s="44">
        <f>AP20+AL21-AM21</f>
        <v/>
      </c>
      <c r="AO21" s="44">
        <f>MIN(AN21,MAX(0,$C21-SUMIFS($H21:$AU21,$H$6:$AU$6,"Rest",$H$5:$AU$5,"&lt;"&amp;AN$5)))</f>
        <v/>
      </c>
      <c r="AP21" s="44">
        <f>ROUND(AN21-AO21,2)</f>
        <v/>
      </c>
      <c r="AQ21" s="44">
        <f>ROUND(AU20*N(Debts!$D$13)/12,2)</f>
        <v/>
      </c>
      <c r="AR21" s="44">
        <f>MIN(N(Debts!$E$13),AU20+AQ21)</f>
        <v/>
      </c>
      <c r="AS21" s="44">
        <f>AU20+AQ21-AR21</f>
        <v/>
      </c>
      <c r="AT21" s="44">
        <f>MIN(AS21,MAX(0,$C21-SUMIFS($H21:$AU21,$H$6:$AU$6,"Rest",$H$5:$AU$5,"&lt;"&amp;AS$5)))</f>
        <v/>
      </c>
      <c r="AU21" s="44">
        <f>ROUND(AS21-AT21,2)</f>
        <v/>
      </c>
    </row>
    <row r="22">
      <c r="A22" s="43" t="n">
        <v>15</v>
      </c>
      <c r="B22" s="45">
        <f>EDATE(Plan!$C$7,A22-1)</f>
        <v/>
      </c>
      <c r="C22" s="46">
        <f>IF(F21&lt;=0.005,0,MAX(0,Plan!$C$6-SUMIF($H$6:$AU$6,"Min paid",H22:AU22)))</f>
        <v/>
      </c>
      <c r="D22" s="46">
        <f>SUMIF($H$6:$AU$6,"Interest",H22:AU22)</f>
        <v/>
      </c>
      <c r="E22" s="46">
        <f>SUMIF($H$6:$AU$6,"Min paid",H22:AU22)+SUMIF($H$6:$AU$6,"Extra paid",H22:AU22)</f>
        <v/>
      </c>
      <c r="F22" s="46">
        <f>SUMIF($H$6:$AU$6,"Balance",H22:AU22)</f>
        <v/>
      </c>
      <c r="G22" s="47">
        <f>IF(AND(F22&lt;=0.005,F21&gt;0.005),A22,"")</f>
        <v/>
      </c>
      <c r="H22" s="44">
        <f>ROUND(L21*N(Debts!$D$6)/12,2)</f>
        <v/>
      </c>
      <c r="I22" s="44">
        <f>MIN(N(Debts!$E$6),L21+H22)</f>
        <v/>
      </c>
      <c r="J22" s="44">
        <f>L21+H22-I22</f>
        <v/>
      </c>
      <c r="K22" s="44">
        <f>MIN(J22,MAX(0,$C22-SUMIFS($H22:$AU22,$H$6:$AU$6,"Rest",$H$5:$AU$5,"&lt;"&amp;J$5)))</f>
        <v/>
      </c>
      <c r="L22" s="44">
        <f>ROUND(J22-K22,2)</f>
        <v/>
      </c>
      <c r="M22" s="44">
        <f>ROUND(Q21*N(Debts!$D$7)/12,2)</f>
        <v/>
      </c>
      <c r="N22" s="44">
        <f>MIN(N(Debts!$E$7),Q21+M22)</f>
        <v/>
      </c>
      <c r="O22" s="44">
        <f>Q21+M22-N22</f>
        <v/>
      </c>
      <c r="P22" s="44">
        <f>MIN(O22,MAX(0,$C22-SUMIFS($H22:$AU22,$H$6:$AU$6,"Rest",$H$5:$AU$5,"&lt;"&amp;O$5)))</f>
        <v/>
      </c>
      <c r="Q22" s="44">
        <f>ROUND(O22-P22,2)</f>
        <v/>
      </c>
      <c r="R22" s="44">
        <f>ROUND(V21*N(Debts!$D$8)/12,2)</f>
        <v/>
      </c>
      <c r="S22" s="44">
        <f>MIN(N(Debts!$E$8),V21+R22)</f>
        <v/>
      </c>
      <c r="T22" s="44">
        <f>V21+R22-S22</f>
        <v/>
      </c>
      <c r="U22" s="44">
        <f>MIN(T22,MAX(0,$C22-SUMIFS($H22:$AU22,$H$6:$AU$6,"Rest",$H$5:$AU$5,"&lt;"&amp;T$5)))</f>
        <v/>
      </c>
      <c r="V22" s="44">
        <f>ROUND(T22-U22,2)</f>
        <v/>
      </c>
      <c r="W22" s="44">
        <f>ROUND(AA21*N(Debts!$D$9)/12,2)</f>
        <v/>
      </c>
      <c r="X22" s="44">
        <f>MIN(N(Debts!$E$9),AA21+W22)</f>
        <v/>
      </c>
      <c r="Y22" s="44">
        <f>AA21+W22-X22</f>
        <v/>
      </c>
      <c r="Z22" s="44">
        <f>MIN(Y22,MAX(0,$C22-SUMIFS($H22:$AU22,$H$6:$AU$6,"Rest",$H$5:$AU$5,"&lt;"&amp;Y$5)))</f>
        <v/>
      </c>
      <c r="AA22" s="44">
        <f>ROUND(Y22-Z22,2)</f>
        <v/>
      </c>
      <c r="AB22" s="44">
        <f>ROUND(AF21*N(Debts!$D$10)/12,2)</f>
        <v/>
      </c>
      <c r="AC22" s="44">
        <f>MIN(N(Debts!$E$10),AF21+AB22)</f>
        <v/>
      </c>
      <c r="AD22" s="44">
        <f>AF21+AB22-AC22</f>
        <v/>
      </c>
      <c r="AE22" s="44">
        <f>MIN(AD22,MAX(0,$C22-SUMIFS($H22:$AU22,$H$6:$AU$6,"Rest",$H$5:$AU$5,"&lt;"&amp;AD$5)))</f>
        <v/>
      </c>
      <c r="AF22" s="44">
        <f>ROUND(AD22-AE22,2)</f>
        <v/>
      </c>
      <c r="AG22" s="44">
        <f>ROUND(AK21*N(Debts!$D$11)/12,2)</f>
        <v/>
      </c>
      <c r="AH22" s="44">
        <f>MIN(N(Debts!$E$11),AK21+AG22)</f>
        <v/>
      </c>
      <c r="AI22" s="44">
        <f>AK21+AG22-AH22</f>
        <v/>
      </c>
      <c r="AJ22" s="44">
        <f>MIN(AI22,MAX(0,$C22-SUMIFS($H22:$AU22,$H$6:$AU$6,"Rest",$H$5:$AU$5,"&lt;"&amp;AI$5)))</f>
        <v/>
      </c>
      <c r="AK22" s="44">
        <f>ROUND(AI22-AJ22,2)</f>
        <v/>
      </c>
      <c r="AL22" s="44">
        <f>ROUND(AP21*N(Debts!$D$12)/12,2)</f>
        <v/>
      </c>
      <c r="AM22" s="44">
        <f>MIN(N(Debts!$E$12),AP21+AL22)</f>
        <v/>
      </c>
      <c r="AN22" s="44">
        <f>AP21+AL22-AM22</f>
        <v/>
      </c>
      <c r="AO22" s="44">
        <f>MIN(AN22,MAX(0,$C22-SUMIFS($H22:$AU22,$H$6:$AU$6,"Rest",$H$5:$AU$5,"&lt;"&amp;AN$5)))</f>
        <v/>
      </c>
      <c r="AP22" s="44">
        <f>ROUND(AN22-AO22,2)</f>
        <v/>
      </c>
      <c r="AQ22" s="44">
        <f>ROUND(AU21*N(Debts!$D$13)/12,2)</f>
        <v/>
      </c>
      <c r="AR22" s="44">
        <f>MIN(N(Debts!$E$13),AU21+AQ22)</f>
        <v/>
      </c>
      <c r="AS22" s="44">
        <f>AU21+AQ22-AR22</f>
        <v/>
      </c>
      <c r="AT22" s="44">
        <f>MIN(AS22,MAX(0,$C22-SUMIFS($H22:$AU22,$H$6:$AU$6,"Rest",$H$5:$AU$5,"&lt;"&amp;AS$5)))</f>
        <v/>
      </c>
      <c r="AU22" s="44">
        <f>ROUND(AS22-AT22,2)</f>
        <v/>
      </c>
    </row>
    <row r="23">
      <c r="A23" s="43" t="n">
        <v>16</v>
      </c>
      <c r="B23" s="45">
        <f>EDATE(Plan!$C$7,A23-1)</f>
        <v/>
      </c>
      <c r="C23" s="46">
        <f>IF(F22&lt;=0.005,0,MAX(0,Plan!$C$6-SUMIF($H$6:$AU$6,"Min paid",H23:AU23)))</f>
        <v/>
      </c>
      <c r="D23" s="46">
        <f>SUMIF($H$6:$AU$6,"Interest",H23:AU23)</f>
        <v/>
      </c>
      <c r="E23" s="46">
        <f>SUMIF($H$6:$AU$6,"Min paid",H23:AU23)+SUMIF($H$6:$AU$6,"Extra paid",H23:AU23)</f>
        <v/>
      </c>
      <c r="F23" s="46">
        <f>SUMIF($H$6:$AU$6,"Balance",H23:AU23)</f>
        <v/>
      </c>
      <c r="G23" s="47">
        <f>IF(AND(F23&lt;=0.005,F22&gt;0.005),A23,"")</f>
        <v/>
      </c>
      <c r="H23" s="44">
        <f>ROUND(L22*N(Debts!$D$6)/12,2)</f>
        <v/>
      </c>
      <c r="I23" s="44">
        <f>MIN(N(Debts!$E$6),L22+H23)</f>
        <v/>
      </c>
      <c r="J23" s="44">
        <f>L22+H23-I23</f>
        <v/>
      </c>
      <c r="K23" s="44">
        <f>MIN(J23,MAX(0,$C23-SUMIFS($H23:$AU23,$H$6:$AU$6,"Rest",$H$5:$AU$5,"&lt;"&amp;J$5)))</f>
        <v/>
      </c>
      <c r="L23" s="44">
        <f>ROUND(J23-K23,2)</f>
        <v/>
      </c>
      <c r="M23" s="44">
        <f>ROUND(Q22*N(Debts!$D$7)/12,2)</f>
        <v/>
      </c>
      <c r="N23" s="44">
        <f>MIN(N(Debts!$E$7),Q22+M23)</f>
        <v/>
      </c>
      <c r="O23" s="44">
        <f>Q22+M23-N23</f>
        <v/>
      </c>
      <c r="P23" s="44">
        <f>MIN(O23,MAX(0,$C23-SUMIFS($H23:$AU23,$H$6:$AU$6,"Rest",$H$5:$AU$5,"&lt;"&amp;O$5)))</f>
        <v/>
      </c>
      <c r="Q23" s="44">
        <f>ROUND(O23-P23,2)</f>
        <v/>
      </c>
      <c r="R23" s="44">
        <f>ROUND(V22*N(Debts!$D$8)/12,2)</f>
        <v/>
      </c>
      <c r="S23" s="44">
        <f>MIN(N(Debts!$E$8),V22+R23)</f>
        <v/>
      </c>
      <c r="T23" s="44">
        <f>V22+R23-S23</f>
        <v/>
      </c>
      <c r="U23" s="44">
        <f>MIN(T23,MAX(0,$C23-SUMIFS($H23:$AU23,$H$6:$AU$6,"Rest",$H$5:$AU$5,"&lt;"&amp;T$5)))</f>
        <v/>
      </c>
      <c r="V23" s="44">
        <f>ROUND(T23-U23,2)</f>
        <v/>
      </c>
      <c r="W23" s="44">
        <f>ROUND(AA22*N(Debts!$D$9)/12,2)</f>
        <v/>
      </c>
      <c r="X23" s="44">
        <f>MIN(N(Debts!$E$9),AA22+W23)</f>
        <v/>
      </c>
      <c r="Y23" s="44">
        <f>AA22+W23-X23</f>
        <v/>
      </c>
      <c r="Z23" s="44">
        <f>MIN(Y23,MAX(0,$C23-SUMIFS($H23:$AU23,$H$6:$AU$6,"Rest",$H$5:$AU$5,"&lt;"&amp;Y$5)))</f>
        <v/>
      </c>
      <c r="AA23" s="44">
        <f>ROUND(Y23-Z23,2)</f>
        <v/>
      </c>
      <c r="AB23" s="44">
        <f>ROUND(AF22*N(Debts!$D$10)/12,2)</f>
        <v/>
      </c>
      <c r="AC23" s="44">
        <f>MIN(N(Debts!$E$10),AF22+AB23)</f>
        <v/>
      </c>
      <c r="AD23" s="44">
        <f>AF22+AB23-AC23</f>
        <v/>
      </c>
      <c r="AE23" s="44">
        <f>MIN(AD23,MAX(0,$C23-SUMIFS($H23:$AU23,$H$6:$AU$6,"Rest",$H$5:$AU$5,"&lt;"&amp;AD$5)))</f>
        <v/>
      </c>
      <c r="AF23" s="44">
        <f>ROUND(AD23-AE23,2)</f>
        <v/>
      </c>
      <c r="AG23" s="44">
        <f>ROUND(AK22*N(Debts!$D$11)/12,2)</f>
        <v/>
      </c>
      <c r="AH23" s="44">
        <f>MIN(N(Debts!$E$11),AK22+AG23)</f>
        <v/>
      </c>
      <c r="AI23" s="44">
        <f>AK22+AG23-AH23</f>
        <v/>
      </c>
      <c r="AJ23" s="44">
        <f>MIN(AI23,MAX(0,$C23-SUMIFS($H23:$AU23,$H$6:$AU$6,"Rest",$H$5:$AU$5,"&lt;"&amp;AI$5)))</f>
        <v/>
      </c>
      <c r="AK23" s="44">
        <f>ROUND(AI23-AJ23,2)</f>
        <v/>
      </c>
      <c r="AL23" s="44">
        <f>ROUND(AP22*N(Debts!$D$12)/12,2)</f>
        <v/>
      </c>
      <c r="AM23" s="44">
        <f>MIN(N(Debts!$E$12),AP22+AL23)</f>
        <v/>
      </c>
      <c r="AN23" s="44">
        <f>AP22+AL23-AM23</f>
        <v/>
      </c>
      <c r="AO23" s="44">
        <f>MIN(AN23,MAX(0,$C23-SUMIFS($H23:$AU23,$H$6:$AU$6,"Rest",$H$5:$AU$5,"&lt;"&amp;AN$5)))</f>
        <v/>
      </c>
      <c r="AP23" s="44">
        <f>ROUND(AN23-AO23,2)</f>
        <v/>
      </c>
      <c r="AQ23" s="44">
        <f>ROUND(AU22*N(Debts!$D$13)/12,2)</f>
        <v/>
      </c>
      <c r="AR23" s="44">
        <f>MIN(N(Debts!$E$13),AU22+AQ23)</f>
        <v/>
      </c>
      <c r="AS23" s="44">
        <f>AU22+AQ23-AR23</f>
        <v/>
      </c>
      <c r="AT23" s="44">
        <f>MIN(AS23,MAX(0,$C23-SUMIFS($H23:$AU23,$H$6:$AU$6,"Rest",$H$5:$AU$5,"&lt;"&amp;AS$5)))</f>
        <v/>
      </c>
      <c r="AU23" s="44">
        <f>ROUND(AS23-AT23,2)</f>
        <v/>
      </c>
    </row>
    <row r="24">
      <c r="A24" s="43" t="n">
        <v>17</v>
      </c>
      <c r="B24" s="45">
        <f>EDATE(Plan!$C$7,A24-1)</f>
        <v/>
      </c>
      <c r="C24" s="46">
        <f>IF(F23&lt;=0.005,0,MAX(0,Plan!$C$6-SUMIF($H$6:$AU$6,"Min paid",H24:AU24)))</f>
        <v/>
      </c>
      <c r="D24" s="46">
        <f>SUMIF($H$6:$AU$6,"Interest",H24:AU24)</f>
        <v/>
      </c>
      <c r="E24" s="46">
        <f>SUMIF($H$6:$AU$6,"Min paid",H24:AU24)+SUMIF($H$6:$AU$6,"Extra paid",H24:AU24)</f>
        <v/>
      </c>
      <c r="F24" s="46">
        <f>SUMIF($H$6:$AU$6,"Balance",H24:AU24)</f>
        <v/>
      </c>
      <c r="G24" s="47">
        <f>IF(AND(F24&lt;=0.005,F23&gt;0.005),A24,"")</f>
        <v/>
      </c>
      <c r="H24" s="44">
        <f>ROUND(L23*N(Debts!$D$6)/12,2)</f>
        <v/>
      </c>
      <c r="I24" s="44">
        <f>MIN(N(Debts!$E$6),L23+H24)</f>
        <v/>
      </c>
      <c r="J24" s="44">
        <f>L23+H24-I24</f>
        <v/>
      </c>
      <c r="K24" s="44">
        <f>MIN(J24,MAX(0,$C24-SUMIFS($H24:$AU24,$H$6:$AU$6,"Rest",$H$5:$AU$5,"&lt;"&amp;J$5)))</f>
        <v/>
      </c>
      <c r="L24" s="44">
        <f>ROUND(J24-K24,2)</f>
        <v/>
      </c>
      <c r="M24" s="44">
        <f>ROUND(Q23*N(Debts!$D$7)/12,2)</f>
        <v/>
      </c>
      <c r="N24" s="44">
        <f>MIN(N(Debts!$E$7),Q23+M24)</f>
        <v/>
      </c>
      <c r="O24" s="44">
        <f>Q23+M24-N24</f>
        <v/>
      </c>
      <c r="P24" s="44">
        <f>MIN(O24,MAX(0,$C24-SUMIFS($H24:$AU24,$H$6:$AU$6,"Rest",$H$5:$AU$5,"&lt;"&amp;O$5)))</f>
        <v/>
      </c>
      <c r="Q24" s="44">
        <f>ROUND(O24-P24,2)</f>
        <v/>
      </c>
      <c r="R24" s="44">
        <f>ROUND(V23*N(Debts!$D$8)/12,2)</f>
        <v/>
      </c>
      <c r="S24" s="44">
        <f>MIN(N(Debts!$E$8),V23+R24)</f>
        <v/>
      </c>
      <c r="T24" s="44">
        <f>V23+R24-S24</f>
        <v/>
      </c>
      <c r="U24" s="44">
        <f>MIN(T24,MAX(0,$C24-SUMIFS($H24:$AU24,$H$6:$AU$6,"Rest",$H$5:$AU$5,"&lt;"&amp;T$5)))</f>
        <v/>
      </c>
      <c r="V24" s="44">
        <f>ROUND(T24-U24,2)</f>
        <v/>
      </c>
      <c r="W24" s="44">
        <f>ROUND(AA23*N(Debts!$D$9)/12,2)</f>
        <v/>
      </c>
      <c r="X24" s="44">
        <f>MIN(N(Debts!$E$9),AA23+W24)</f>
        <v/>
      </c>
      <c r="Y24" s="44">
        <f>AA23+W24-X24</f>
        <v/>
      </c>
      <c r="Z24" s="44">
        <f>MIN(Y24,MAX(0,$C24-SUMIFS($H24:$AU24,$H$6:$AU$6,"Rest",$H$5:$AU$5,"&lt;"&amp;Y$5)))</f>
        <v/>
      </c>
      <c r="AA24" s="44">
        <f>ROUND(Y24-Z24,2)</f>
        <v/>
      </c>
      <c r="AB24" s="44">
        <f>ROUND(AF23*N(Debts!$D$10)/12,2)</f>
        <v/>
      </c>
      <c r="AC24" s="44">
        <f>MIN(N(Debts!$E$10),AF23+AB24)</f>
        <v/>
      </c>
      <c r="AD24" s="44">
        <f>AF23+AB24-AC24</f>
        <v/>
      </c>
      <c r="AE24" s="44">
        <f>MIN(AD24,MAX(0,$C24-SUMIFS($H24:$AU24,$H$6:$AU$6,"Rest",$H$5:$AU$5,"&lt;"&amp;AD$5)))</f>
        <v/>
      </c>
      <c r="AF24" s="44">
        <f>ROUND(AD24-AE24,2)</f>
        <v/>
      </c>
      <c r="AG24" s="44">
        <f>ROUND(AK23*N(Debts!$D$11)/12,2)</f>
        <v/>
      </c>
      <c r="AH24" s="44">
        <f>MIN(N(Debts!$E$11),AK23+AG24)</f>
        <v/>
      </c>
      <c r="AI24" s="44">
        <f>AK23+AG24-AH24</f>
        <v/>
      </c>
      <c r="AJ24" s="44">
        <f>MIN(AI24,MAX(0,$C24-SUMIFS($H24:$AU24,$H$6:$AU$6,"Rest",$H$5:$AU$5,"&lt;"&amp;AI$5)))</f>
        <v/>
      </c>
      <c r="AK24" s="44">
        <f>ROUND(AI24-AJ24,2)</f>
        <v/>
      </c>
      <c r="AL24" s="44">
        <f>ROUND(AP23*N(Debts!$D$12)/12,2)</f>
        <v/>
      </c>
      <c r="AM24" s="44">
        <f>MIN(N(Debts!$E$12),AP23+AL24)</f>
        <v/>
      </c>
      <c r="AN24" s="44">
        <f>AP23+AL24-AM24</f>
        <v/>
      </c>
      <c r="AO24" s="44">
        <f>MIN(AN24,MAX(0,$C24-SUMIFS($H24:$AU24,$H$6:$AU$6,"Rest",$H$5:$AU$5,"&lt;"&amp;AN$5)))</f>
        <v/>
      </c>
      <c r="AP24" s="44">
        <f>ROUND(AN24-AO24,2)</f>
        <v/>
      </c>
      <c r="AQ24" s="44">
        <f>ROUND(AU23*N(Debts!$D$13)/12,2)</f>
        <v/>
      </c>
      <c r="AR24" s="44">
        <f>MIN(N(Debts!$E$13),AU23+AQ24)</f>
        <v/>
      </c>
      <c r="AS24" s="44">
        <f>AU23+AQ24-AR24</f>
        <v/>
      </c>
      <c r="AT24" s="44">
        <f>MIN(AS24,MAX(0,$C24-SUMIFS($H24:$AU24,$H$6:$AU$6,"Rest",$H$5:$AU$5,"&lt;"&amp;AS$5)))</f>
        <v/>
      </c>
      <c r="AU24" s="44">
        <f>ROUND(AS24-AT24,2)</f>
        <v/>
      </c>
    </row>
    <row r="25">
      <c r="A25" s="43" t="n">
        <v>18</v>
      </c>
      <c r="B25" s="45">
        <f>EDATE(Plan!$C$7,A25-1)</f>
        <v/>
      </c>
      <c r="C25" s="46">
        <f>IF(F24&lt;=0.005,0,MAX(0,Plan!$C$6-SUMIF($H$6:$AU$6,"Min paid",H25:AU25)))</f>
        <v/>
      </c>
      <c r="D25" s="46">
        <f>SUMIF($H$6:$AU$6,"Interest",H25:AU25)</f>
        <v/>
      </c>
      <c r="E25" s="46">
        <f>SUMIF($H$6:$AU$6,"Min paid",H25:AU25)+SUMIF($H$6:$AU$6,"Extra paid",H25:AU25)</f>
        <v/>
      </c>
      <c r="F25" s="46">
        <f>SUMIF($H$6:$AU$6,"Balance",H25:AU25)</f>
        <v/>
      </c>
      <c r="G25" s="47">
        <f>IF(AND(F25&lt;=0.005,F24&gt;0.005),A25,"")</f>
        <v/>
      </c>
      <c r="H25" s="44">
        <f>ROUND(L24*N(Debts!$D$6)/12,2)</f>
        <v/>
      </c>
      <c r="I25" s="44">
        <f>MIN(N(Debts!$E$6),L24+H25)</f>
        <v/>
      </c>
      <c r="J25" s="44">
        <f>L24+H25-I25</f>
        <v/>
      </c>
      <c r="K25" s="44">
        <f>MIN(J25,MAX(0,$C25-SUMIFS($H25:$AU25,$H$6:$AU$6,"Rest",$H$5:$AU$5,"&lt;"&amp;J$5)))</f>
        <v/>
      </c>
      <c r="L25" s="44">
        <f>ROUND(J25-K25,2)</f>
        <v/>
      </c>
      <c r="M25" s="44">
        <f>ROUND(Q24*N(Debts!$D$7)/12,2)</f>
        <v/>
      </c>
      <c r="N25" s="44">
        <f>MIN(N(Debts!$E$7),Q24+M25)</f>
        <v/>
      </c>
      <c r="O25" s="44">
        <f>Q24+M25-N25</f>
        <v/>
      </c>
      <c r="P25" s="44">
        <f>MIN(O25,MAX(0,$C25-SUMIFS($H25:$AU25,$H$6:$AU$6,"Rest",$H$5:$AU$5,"&lt;"&amp;O$5)))</f>
        <v/>
      </c>
      <c r="Q25" s="44">
        <f>ROUND(O25-P25,2)</f>
        <v/>
      </c>
      <c r="R25" s="44">
        <f>ROUND(V24*N(Debts!$D$8)/12,2)</f>
        <v/>
      </c>
      <c r="S25" s="44">
        <f>MIN(N(Debts!$E$8),V24+R25)</f>
        <v/>
      </c>
      <c r="T25" s="44">
        <f>V24+R25-S25</f>
        <v/>
      </c>
      <c r="U25" s="44">
        <f>MIN(T25,MAX(0,$C25-SUMIFS($H25:$AU25,$H$6:$AU$6,"Rest",$H$5:$AU$5,"&lt;"&amp;T$5)))</f>
        <v/>
      </c>
      <c r="V25" s="44">
        <f>ROUND(T25-U25,2)</f>
        <v/>
      </c>
      <c r="W25" s="44">
        <f>ROUND(AA24*N(Debts!$D$9)/12,2)</f>
        <v/>
      </c>
      <c r="X25" s="44">
        <f>MIN(N(Debts!$E$9),AA24+W25)</f>
        <v/>
      </c>
      <c r="Y25" s="44">
        <f>AA24+W25-X25</f>
        <v/>
      </c>
      <c r="Z25" s="44">
        <f>MIN(Y25,MAX(0,$C25-SUMIFS($H25:$AU25,$H$6:$AU$6,"Rest",$H$5:$AU$5,"&lt;"&amp;Y$5)))</f>
        <v/>
      </c>
      <c r="AA25" s="44">
        <f>ROUND(Y25-Z25,2)</f>
        <v/>
      </c>
      <c r="AB25" s="44">
        <f>ROUND(AF24*N(Debts!$D$10)/12,2)</f>
        <v/>
      </c>
      <c r="AC25" s="44">
        <f>MIN(N(Debts!$E$10),AF24+AB25)</f>
        <v/>
      </c>
      <c r="AD25" s="44">
        <f>AF24+AB25-AC25</f>
        <v/>
      </c>
      <c r="AE25" s="44">
        <f>MIN(AD25,MAX(0,$C25-SUMIFS($H25:$AU25,$H$6:$AU$6,"Rest",$H$5:$AU$5,"&lt;"&amp;AD$5)))</f>
        <v/>
      </c>
      <c r="AF25" s="44">
        <f>ROUND(AD25-AE25,2)</f>
        <v/>
      </c>
      <c r="AG25" s="44">
        <f>ROUND(AK24*N(Debts!$D$11)/12,2)</f>
        <v/>
      </c>
      <c r="AH25" s="44">
        <f>MIN(N(Debts!$E$11),AK24+AG25)</f>
        <v/>
      </c>
      <c r="AI25" s="44">
        <f>AK24+AG25-AH25</f>
        <v/>
      </c>
      <c r="AJ25" s="44">
        <f>MIN(AI25,MAX(0,$C25-SUMIFS($H25:$AU25,$H$6:$AU$6,"Rest",$H$5:$AU$5,"&lt;"&amp;AI$5)))</f>
        <v/>
      </c>
      <c r="AK25" s="44">
        <f>ROUND(AI25-AJ25,2)</f>
        <v/>
      </c>
      <c r="AL25" s="44">
        <f>ROUND(AP24*N(Debts!$D$12)/12,2)</f>
        <v/>
      </c>
      <c r="AM25" s="44">
        <f>MIN(N(Debts!$E$12),AP24+AL25)</f>
        <v/>
      </c>
      <c r="AN25" s="44">
        <f>AP24+AL25-AM25</f>
        <v/>
      </c>
      <c r="AO25" s="44">
        <f>MIN(AN25,MAX(0,$C25-SUMIFS($H25:$AU25,$H$6:$AU$6,"Rest",$H$5:$AU$5,"&lt;"&amp;AN$5)))</f>
        <v/>
      </c>
      <c r="AP25" s="44">
        <f>ROUND(AN25-AO25,2)</f>
        <v/>
      </c>
      <c r="AQ25" s="44">
        <f>ROUND(AU24*N(Debts!$D$13)/12,2)</f>
        <v/>
      </c>
      <c r="AR25" s="44">
        <f>MIN(N(Debts!$E$13),AU24+AQ25)</f>
        <v/>
      </c>
      <c r="AS25" s="44">
        <f>AU24+AQ25-AR25</f>
        <v/>
      </c>
      <c r="AT25" s="44">
        <f>MIN(AS25,MAX(0,$C25-SUMIFS($H25:$AU25,$H$6:$AU$6,"Rest",$H$5:$AU$5,"&lt;"&amp;AS$5)))</f>
        <v/>
      </c>
      <c r="AU25" s="44">
        <f>ROUND(AS25-AT25,2)</f>
        <v/>
      </c>
    </row>
    <row r="26">
      <c r="A26" s="43" t="n">
        <v>19</v>
      </c>
      <c r="B26" s="45">
        <f>EDATE(Plan!$C$7,A26-1)</f>
        <v/>
      </c>
      <c r="C26" s="46">
        <f>IF(F25&lt;=0.005,0,MAX(0,Plan!$C$6-SUMIF($H$6:$AU$6,"Min paid",H26:AU26)))</f>
        <v/>
      </c>
      <c r="D26" s="46">
        <f>SUMIF($H$6:$AU$6,"Interest",H26:AU26)</f>
        <v/>
      </c>
      <c r="E26" s="46">
        <f>SUMIF($H$6:$AU$6,"Min paid",H26:AU26)+SUMIF($H$6:$AU$6,"Extra paid",H26:AU26)</f>
        <v/>
      </c>
      <c r="F26" s="46">
        <f>SUMIF($H$6:$AU$6,"Balance",H26:AU26)</f>
        <v/>
      </c>
      <c r="G26" s="47">
        <f>IF(AND(F26&lt;=0.005,F25&gt;0.005),A26,"")</f>
        <v/>
      </c>
      <c r="H26" s="44">
        <f>ROUND(L25*N(Debts!$D$6)/12,2)</f>
        <v/>
      </c>
      <c r="I26" s="44">
        <f>MIN(N(Debts!$E$6),L25+H26)</f>
        <v/>
      </c>
      <c r="J26" s="44">
        <f>L25+H26-I26</f>
        <v/>
      </c>
      <c r="K26" s="44">
        <f>MIN(J26,MAX(0,$C26-SUMIFS($H26:$AU26,$H$6:$AU$6,"Rest",$H$5:$AU$5,"&lt;"&amp;J$5)))</f>
        <v/>
      </c>
      <c r="L26" s="44">
        <f>ROUND(J26-K26,2)</f>
        <v/>
      </c>
      <c r="M26" s="44">
        <f>ROUND(Q25*N(Debts!$D$7)/12,2)</f>
        <v/>
      </c>
      <c r="N26" s="44">
        <f>MIN(N(Debts!$E$7),Q25+M26)</f>
        <v/>
      </c>
      <c r="O26" s="44">
        <f>Q25+M26-N26</f>
        <v/>
      </c>
      <c r="P26" s="44">
        <f>MIN(O26,MAX(0,$C26-SUMIFS($H26:$AU26,$H$6:$AU$6,"Rest",$H$5:$AU$5,"&lt;"&amp;O$5)))</f>
        <v/>
      </c>
      <c r="Q26" s="44">
        <f>ROUND(O26-P26,2)</f>
        <v/>
      </c>
      <c r="R26" s="44">
        <f>ROUND(V25*N(Debts!$D$8)/12,2)</f>
        <v/>
      </c>
      <c r="S26" s="44">
        <f>MIN(N(Debts!$E$8),V25+R26)</f>
        <v/>
      </c>
      <c r="T26" s="44">
        <f>V25+R26-S26</f>
        <v/>
      </c>
      <c r="U26" s="44">
        <f>MIN(T26,MAX(0,$C26-SUMIFS($H26:$AU26,$H$6:$AU$6,"Rest",$H$5:$AU$5,"&lt;"&amp;T$5)))</f>
        <v/>
      </c>
      <c r="V26" s="44">
        <f>ROUND(T26-U26,2)</f>
        <v/>
      </c>
      <c r="W26" s="44">
        <f>ROUND(AA25*N(Debts!$D$9)/12,2)</f>
        <v/>
      </c>
      <c r="X26" s="44">
        <f>MIN(N(Debts!$E$9),AA25+W26)</f>
        <v/>
      </c>
      <c r="Y26" s="44">
        <f>AA25+W26-X26</f>
        <v/>
      </c>
      <c r="Z26" s="44">
        <f>MIN(Y26,MAX(0,$C26-SUMIFS($H26:$AU26,$H$6:$AU$6,"Rest",$H$5:$AU$5,"&lt;"&amp;Y$5)))</f>
        <v/>
      </c>
      <c r="AA26" s="44">
        <f>ROUND(Y26-Z26,2)</f>
        <v/>
      </c>
      <c r="AB26" s="44">
        <f>ROUND(AF25*N(Debts!$D$10)/12,2)</f>
        <v/>
      </c>
      <c r="AC26" s="44">
        <f>MIN(N(Debts!$E$10),AF25+AB26)</f>
        <v/>
      </c>
      <c r="AD26" s="44">
        <f>AF25+AB26-AC26</f>
        <v/>
      </c>
      <c r="AE26" s="44">
        <f>MIN(AD26,MAX(0,$C26-SUMIFS($H26:$AU26,$H$6:$AU$6,"Rest",$H$5:$AU$5,"&lt;"&amp;AD$5)))</f>
        <v/>
      </c>
      <c r="AF26" s="44">
        <f>ROUND(AD26-AE26,2)</f>
        <v/>
      </c>
      <c r="AG26" s="44">
        <f>ROUND(AK25*N(Debts!$D$11)/12,2)</f>
        <v/>
      </c>
      <c r="AH26" s="44">
        <f>MIN(N(Debts!$E$11),AK25+AG26)</f>
        <v/>
      </c>
      <c r="AI26" s="44">
        <f>AK25+AG26-AH26</f>
        <v/>
      </c>
      <c r="AJ26" s="44">
        <f>MIN(AI26,MAX(0,$C26-SUMIFS($H26:$AU26,$H$6:$AU$6,"Rest",$H$5:$AU$5,"&lt;"&amp;AI$5)))</f>
        <v/>
      </c>
      <c r="AK26" s="44">
        <f>ROUND(AI26-AJ26,2)</f>
        <v/>
      </c>
      <c r="AL26" s="44">
        <f>ROUND(AP25*N(Debts!$D$12)/12,2)</f>
        <v/>
      </c>
      <c r="AM26" s="44">
        <f>MIN(N(Debts!$E$12),AP25+AL26)</f>
        <v/>
      </c>
      <c r="AN26" s="44">
        <f>AP25+AL26-AM26</f>
        <v/>
      </c>
      <c r="AO26" s="44">
        <f>MIN(AN26,MAX(0,$C26-SUMIFS($H26:$AU26,$H$6:$AU$6,"Rest",$H$5:$AU$5,"&lt;"&amp;AN$5)))</f>
        <v/>
      </c>
      <c r="AP26" s="44">
        <f>ROUND(AN26-AO26,2)</f>
        <v/>
      </c>
      <c r="AQ26" s="44">
        <f>ROUND(AU25*N(Debts!$D$13)/12,2)</f>
        <v/>
      </c>
      <c r="AR26" s="44">
        <f>MIN(N(Debts!$E$13),AU25+AQ26)</f>
        <v/>
      </c>
      <c r="AS26" s="44">
        <f>AU25+AQ26-AR26</f>
        <v/>
      </c>
      <c r="AT26" s="44">
        <f>MIN(AS26,MAX(0,$C26-SUMIFS($H26:$AU26,$H$6:$AU$6,"Rest",$H$5:$AU$5,"&lt;"&amp;AS$5)))</f>
        <v/>
      </c>
      <c r="AU26" s="44">
        <f>ROUND(AS26-AT26,2)</f>
        <v/>
      </c>
    </row>
    <row r="27">
      <c r="A27" s="43" t="n">
        <v>20</v>
      </c>
      <c r="B27" s="45">
        <f>EDATE(Plan!$C$7,A27-1)</f>
        <v/>
      </c>
      <c r="C27" s="46">
        <f>IF(F26&lt;=0.005,0,MAX(0,Plan!$C$6-SUMIF($H$6:$AU$6,"Min paid",H27:AU27)))</f>
        <v/>
      </c>
      <c r="D27" s="46">
        <f>SUMIF($H$6:$AU$6,"Interest",H27:AU27)</f>
        <v/>
      </c>
      <c r="E27" s="46">
        <f>SUMIF($H$6:$AU$6,"Min paid",H27:AU27)+SUMIF($H$6:$AU$6,"Extra paid",H27:AU27)</f>
        <v/>
      </c>
      <c r="F27" s="46">
        <f>SUMIF($H$6:$AU$6,"Balance",H27:AU27)</f>
        <v/>
      </c>
      <c r="G27" s="47">
        <f>IF(AND(F27&lt;=0.005,F26&gt;0.005),A27,"")</f>
        <v/>
      </c>
      <c r="H27" s="44">
        <f>ROUND(L26*N(Debts!$D$6)/12,2)</f>
        <v/>
      </c>
      <c r="I27" s="44">
        <f>MIN(N(Debts!$E$6),L26+H27)</f>
        <v/>
      </c>
      <c r="J27" s="44">
        <f>L26+H27-I27</f>
        <v/>
      </c>
      <c r="K27" s="44">
        <f>MIN(J27,MAX(0,$C27-SUMIFS($H27:$AU27,$H$6:$AU$6,"Rest",$H$5:$AU$5,"&lt;"&amp;J$5)))</f>
        <v/>
      </c>
      <c r="L27" s="44">
        <f>ROUND(J27-K27,2)</f>
        <v/>
      </c>
      <c r="M27" s="44">
        <f>ROUND(Q26*N(Debts!$D$7)/12,2)</f>
        <v/>
      </c>
      <c r="N27" s="44">
        <f>MIN(N(Debts!$E$7),Q26+M27)</f>
        <v/>
      </c>
      <c r="O27" s="44">
        <f>Q26+M27-N27</f>
        <v/>
      </c>
      <c r="P27" s="44">
        <f>MIN(O27,MAX(0,$C27-SUMIFS($H27:$AU27,$H$6:$AU$6,"Rest",$H$5:$AU$5,"&lt;"&amp;O$5)))</f>
        <v/>
      </c>
      <c r="Q27" s="44">
        <f>ROUND(O27-P27,2)</f>
        <v/>
      </c>
      <c r="R27" s="44">
        <f>ROUND(V26*N(Debts!$D$8)/12,2)</f>
        <v/>
      </c>
      <c r="S27" s="44">
        <f>MIN(N(Debts!$E$8),V26+R27)</f>
        <v/>
      </c>
      <c r="T27" s="44">
        <f>V26+R27-S27</f>
        <v/>
      </c>
      <c r="U27" s="44">
        <f>MIN(T27,MAX(0,$C27-SUMIFS($H27:$AU27,$H$6:$AU$6,"Rest",$H$5:$AU$5,"&lt;"&amp;T$5)))</f>
        <v/>
      </c>
      <c r="V27" s="44">
        <f>ROUND(T27-U27,2)</f>
        <v/>
      </c>
      <c r="W27" s="44">
        <f>ROUND(AA26*N(Debts!$D$9)/12,2)</f>
        <v/>
      </c>
      <c r="X27" s="44">
        <f>MIN(N(Debts!$E$9),AA26+W27)</f>
        <v/>
      </c>
      <c r="Y27" s="44">
        <f>AA26+W27-X27</f>
        <v/>
      </c>
      <c r="Z27" s="44">
        <f>MIN(Y27,MAX(0,$C27-SUMIFS($H27:$AU27,$H$6:$AU$6,"Rest",$H$5:$AU$5,"&lt;"&amp;Y$5)))</f>
        <v/>
      </c>
      <c r="AA27" s="44">
        <f>ROUND(Y27-Z27,2)</f>
        <v/>
      </c>
      <c r="AB27" s="44">
        <f>ROUND(AF26*N(Debts!$D$10)/12,2)</f>
        <v/>
      </c>
      <c r="AC27" s="44">
        <f>MIN(N(Debts!$E$10),AF26+AB27)</f>
        <v/>
      </c>
      <c r="AD27" s="44">
        <f>AF26+AB27-AC27</f>
        <v/>
      </c>
      <c r="AE27" s="44">
        <f>MIN(AD27,MAX(0,$C27-SUMIFS($H27:$AU27,$H$6:$AU$6,"Rest",$H$5:$AU$5,"&lt;"&amp;AD$5)))</f>
        <v/>
      </c>
      <c r="AF27" s="44">
        <f>ROUND(AD27-AE27,2)</f>
        <v/>
      </c>
      <c r="AG27" s="44">
        <f>ROUND(AK26*N(Debts!$D$11)/12,2)</f>
        <v/>
      </c>
      <c r="AH27" s="44">
        <f>MIN(N(Debts!$E$11),AK26+AG27)</f>
        <v/>
      </c>
      <c r="AI27" s="44">
        <f>AK26+AG27-AH27</f>
        <v/>
      </c>
      <c r="AJ27" s="44">
        <f>MIN(AI27,MAX(0,$C27-SUMIFS($H27:$AU27,$H$6:$AU$6,"Rest",$H$5:$AU$5,"&lt;"&amp;AI$5)))</f>
        <v/>
      </c>
      <c r="AK27" s="44">
        <f>ROUND(AI27-AJ27,2)</f>
        <v/>
      </c>
      <c r="AL27" s="44">
        <f>ROUND(AP26*N(Debts!$D$12)/12,2)</f>
        <v/>
      </c>
      <c r="AM27" s="44">
        <f>MIN(N(Debts!$E$12),AP26+AL27)</f>
        <v/>
      </c>
      <c r="AN27" s="44">
        <f>AP26+AL27-AM27</f>
        <v/>
      </c>
      <c r="AO27" s="44">
        <f>MIN(AN27,MAX(0,$C27-SUMIFS($H27:$AU27,$H$6:$AU$6,"Rest",$H$5:$AU$5,"&lt;"&amp;AN$5)))</f>
        <v/>
      </c>
      <c r="AP27" s="44">
        <f>ROUND(AN27-AO27,2)</f>
        <v/>
      </c>
      <c r="AQ27" s="44">
        <f>ROUND(AU26*N(Debts!$D$13)/12,2)</f>
        <v/>
      </c>
      <c r="AR27" s="44">
        <f>MIN(N(Debts!$E$13),AU26+AQ27)</f>
        <v/>
      </c>
      <c r="AS27" s="44">
        <f>AU26+AQ27-AR27</f>
        <v/>
      </c>
      <c r="AT27" s="44">
        <f>MIN(AS27,MAX(0,$C27-SUMIFS($H27:$AU27,$H$6:$AU$6,"Rest",$H$5:$AU$5,"&lt;"&amp;AS$5)))</f>
        <v/>
      </c>
      <c r="AU27" s="44">
        <f>ROUND(AS27-AT27,2)</f>
        <v/>
      </c>
    </row>
    <row r="28">
      <c r="A28" s="43" t="n">
        <v>21</v>
      </c>
      <c r="B28" s="45">
        <f>EDATE(Plan!$C$7,A28-1)</f>
        <v/>
      </c>
      <c r="C28" s="46">
        <f>IF(F27&lt;=0.005,0,MAX(0,Plan!$C$6-SUMIF($H$6:$AU$6,"Min paid",H28:AU28)))</f>
        <v/>
      </c>
      <c r="D28" s="46">
        <f>SUMIF($H$6:$AU$6,"Interest",H28:AU28)</f>
        <v/>
      </c>
      <c r="E28" s="46">
        <f>SUMIF($H$6:$AU$6,"Min paid",H28:AU28)+SUMIF($H$6:$AU$6,"Extra paid",H28:AU28)</f>
        <v/>
      </c>
      <c r="F28" s="46">
        <f>SUMIF($H$6:$AU$6,"Balance",H28:AU28)</f>
        <v/>
      </c>
      <c r="G28" s="47">
        <f>IF(AND(F28&lt;=0.005,F27&gt;0.005),A28,"")</f>
        <v/>
      </c>
      <c r="H28" s="44">
        <f>ROUND(L27*N(Debts!$D$6)/12,2)</f>
        <v/>
      </c>
      <c r="I28" s="44">
        <f>MIN(N(Debts!$E$6),L27+H28)</f>
        <v/>
      </c>
      <c r="J28" s="44">
        <f>L27+H28-I28</f>
        <v/>
      </c>
      <c r="K28" s="44">
        <f>MIN(J28,MAX(0,$C28-SUMIFS($H28:$AU28,$H$6:$AU$6,"Rest",$H$5:$AU$5,"&lt;"&amp;J$5)))</f>
        <v/>
      </c>
      <c r="L28" s="44">
        <f>ROUND(J28-K28,2)</f>
        <v/>
      </c>
      <c r="M28" s="44">
        <f>ROUND(Q27*N(Debts!$D$7)/12,2)</f>
        <v/>
      </c>
      <c r="N28" s="44">
        <f>MIN(N(Debts!$E$7),Q27+M28)</f>
        <v/>
      </c>
      <c r="O28" s="44">
        <f>Q27+M28-N28</f>
        <v/>
      </c>
      <c r="P28" s="44">
        <f>MIN(O28,MAX(0,$C28-SUMIFS($H28:$AU28,$H$6:$AU$6,"Rest",$H$5:$AU$5,"&lt;"&amp;O$5)))</f>
        <v/>
      </c>
      <c r="Q28" s="44">
        <f>ROUND(O28-P28,2)</f>
        <v/>
      </c>
      <c r="R28" s="44">
        <f>ROUND(V27*N(Debts!$D$8)/12,2)</f>
        <v/>
      </c>
      <c r="S28" s="44">
        <f>MIN(N(Debts!$E$8),V27+R28)</f>
        <v/>
      </c>
      <c r="T28" s="44">
        <f>V27+R28-S28</f>
        <v/>
      </c>
      <c r="U28" s="44">
        <f>MIN(T28,MAX(0,$C28-SUMIFS($H28:$AU28,$H$6:$AU$6,"Rest",$H$5:$AU$5,"&lt;"&amp;T$5)))</f>
        <v/>
      </c>
      <c r="V28" s="44">
        <f>ROUND(T28-U28,2)</f>
        <v/>
      </c>
      <c r="W28" s="44">
        <f>ROUND(AA27*N(Debts!$D$9)/12,2)</f>
        <v/>
      </c>
      <c r="X28" s="44">
        <f>MIN(N(Debts!$E$9),AA27+W28)</f>
        <v/>
      </c>
      <c r="Y28" s="44">
        <f>AA27+W28-X28</f>
        <v/>
      </c>
      <c r="Z28" s="44">
        <f>MIN(Y28,MAX(0,$C28-SUMIFS($H28:$AU28,$H$6:$AU$6,"Rest",$H$5:$AU$5,"&lt;"&amp;Y$5)))</f>
        <v/>
      </c>
      <c r="AA28" s="44">
        <f>ROUND(Y28-Z28,2)</f>
        <v/>
      </c>
      <c r="AB28" s="44">
        <f>ROUND(AF27*N(Debts!$D$10)/12,2)</f>
        <v/>
      </c>
      <c r="AC28" s="44">
        <f>MIN(N(Debts!$E$10),AF27+AB28)</f>
        <v/>
      </c>
      <c r="AD28" s="44">
        <f>AF27+AB28-AC28</f>
        <v/>
      </c>
      <c r="AE28" s="44">
        <f>MIN(AD28,MAX(0,$C28-SUMIFS($H28:$AU28,$H$6:$AU$6,"Rest",$H$5:$AU$5,"&lt;"&amp;AD$5)))</f>
        <v/>
      </c>
      <c r="AF28" s="44">
        <f>ROUND(AD28-AE28,2)</f>
        <v/>
      </c>
      <c r="AG28" s="44">
        <f>ROUND(AK27*N(Debts!$D$11)/12,2)</f>
        <v/>
      </c>
      <c r="AH28" s="44">
        <f>MIN(N(Debts!$E$11),AK27+AG28)</f>
        <v/>
      </c>
      <c r="AI28" s="44">
        <f>AK27+AG28-AH28</f>
        <v/>
      </c>
      <c r="AJ28" s="44">
        <f>MIN(AI28,MAX(0,$C28-SUMIFS($H28:$AU28,$H$6:$AU$6,"Rest",$H$5:$AU$5,"&lt;"&amp;AI$5)))</f>
        <v/>
      </c>
      <c r="AK28" s="44">
        <f>ROUND(AI28-AJ28,2)</f>
        <v/>
      </c>
      <c r="AL28" s="44">
        <f>ROUND(AP27*N(Debts!$D$12)/12,2)</f>
        <v/>
      </c>
      <c r="AM28" s="44">
        <f>MIN(N(Debts!$E$12),AP27+AL28)</f>
        <v/>
      </c>
      <c r="AN28" s="44">
        <f>AP27+AL28-AM28</f>
        <v/>
      </c>
      <c r="AO28" s="44">
        <f>MIN(AN28,MAX(0,$C28-SUMIFS($H28:$AU28,$H$6:$AU$6,"Rest",$H$5:$AU$5,"&lt;"&amp;AN$5)))</f>
        <v/>
      </c>
      <c r="AP28" s="44">
        <f>ROUND(AN28-AO28,2)</f>
        <v/>
      </c>
      <c r="AQ28" s="44">
        <f>ROUND(AU27*N(Debts!$D$13)/12,2)</f>
        <v/>
      </c>
      <c r="AR28" s="44">
        <f>MIN(N(Debts!$E$13),AU27+AQ28)</f>
        <v/>
      </c>
      <c r="AS28" s="44">
        <f>AU27+AQ28-AR28</f>
        <v/>
      </c>
      <c r="AT28" s="44">
        <f>MIN(AS28,MAX(0,$C28-SUMIFS($H28:$AU28,$H$6:$AU$6,"Rest",$H$5:$AU$5,"&lt;"&amp;AS$5)))</f>
        <v/>
      </c>
      <c r="AU28" s="44">
        <f>ROUND(AS28-AT28,2)</f>
        <v/>
      </c>
    </row>
    <row r="29">
      <c r="A29" s="43" t="n">
        <v>22</v>
      </c>
      <c r="B29" s="45">
        <f>EDATE(Plan!$C$7,A29-1)</f>
        <v/>
      </c>
      <c r="C29" s="46">
        <f>IF(F28&lt;=0.005,0,MAX(0,Plan!$C$6-SUMIF($H$6:$AU$6,"Min paid",H29:AU29)))</f>
        <v/>
      </c>
      <c r="D29" s="46">
        <f>SUMIF($H$6:$AU$6,"Interest",H29:AU29)</f>
        <v/>
      </c>
      <c r="E29" s="46">
        <f>SUMIF($H$6:$AU$6,"Min paid",H29:AU29)+SUMIF($H$6:$AU$6,"Extra paid",H29:AU29)</f>
        <v/>
      </c>
      <c r="F29" s="46">
        <f>SUMIF($H$6:$AU$6,"Balance",H29:AU29)</f>
        <v/>
      </c>
      <c r="G29" s="47">
        <f>IF(AND(F29&lt;=0.005,F28&gt;0.005),A29,"")</f>
        <v/>
      </c>
      <c r="H29" s="44">
        <f>ROUND(L28*N(Debts!$D$6)/12,2)</f>
        <v/>
      </c>
      <c r="I29" s="44">
        <f>MIN(N(Debts!$E$6),L28+H29)</f>
        <v/>
      </c>
      <c r="J29" s="44">
        <f>L28+H29-I29</f>
        <v/>
      </c>
      <c r="K29" s="44">
        <f>MIN(J29,MAX(0,$C29-SUMIFS($H29:$AU29,$H$6:$AU$6,"Rest",$H$5:$AU$5,"&lt;"&amp;J$5)))</f>
        <v/>
      </c>
      <c r="L29" s="44">
        <f>ROUND(J29-K29,2)</f>
        <v/>
      </c>
      <c r="M29" s="44">
        <f>ROUND(Q28*N(Debts!$D$7)/12,2)</f>
        <v/>
      </c>
      <c r="N29" s="44">
        <f>MIN(N(Debts!$E$7),Q28+M29)</f>
        <v/>
      </c>
      <c r="O29" s="44">
        <f>Q28+M29-N29</f>
        <v/>
      </c>
      <c r="P29" s="44">
        <f>MIN(O29,MAX(0,$C29-SUMIFS($H29:$AU29,$H$6:$AU$6,"Rest",$H$5:$AU$5,"&lt;"&amp;O$5)))</f>
        <v/>
      </c>
      <c r="Q29" s="44">
        <f>ROUND(O29-P29,2)</f>
        <v/>
      </c>
      <c r="R29" s="44">
        <f>ROUND(V28*N(Debts!$D$8)/12,2)</f>
        <v/>
      </c>
      <c r="S29" s="44">
        <f>MIN(N(Debts!$E$8),V28+R29)</f>
        <v/>
      </c>
      <c r="T29" s="44">
        <f>V28+R29-S29</f>
        <v/>
      </c>
      <c r="U29" s="44">
        <f>MIN(T29,MAX(0,$C29-SUMIFS($H29:$AU29,$H$6:$AU$6,"Rest",$H$5:$AU$5,"&lt;"&amp;T$5)))</f>
        <v/>
      </c>
      <c r="V29" s="44">
        <f>ROUND(T29-U29,2)</f>
        <v/>
      </c>
      <c r="W29" s="44">
        <f>ROUND(AA28*N(Debts!$D$9)/12,2)</f>
        <v/>
      </c>
      <c r="X29" s="44">
        <f>MIN(N(Debts!$E$9),AA28+W29)</f>
        <v/>
      </c>
      <c r="Y29" s="44">
        <f>AA28+W29-X29</f>
        <v/>
      </c>
      <c r="Z29" s="44">
        <f>MIN(Y29,MAX(0,$C29-SUMIFS($H29:$AU29,$H$6:$AU$6,"Rest",$H$5:$AU$5,"&lt;"&amp;Y$5)))</f>
        <v/>
      </c>
      <c r="AA29" s="44">
        <f>ROUND(Y29-Z29,2)</f>
        <v/>
      </c>
      <c r="AB29" s="44">
        <f>ROUND(AF28*N(Debts!$D$10)/12,2)</f>
        <v/>
      </c>
      <c r="AC29" s="44">
        <f>MIN(N(Debts!$E$10),AF28+AB29)</f>
        <v/>
      </c>
      <c r="AD29" s="44">
        <f>AF28+AB29-AC29</f>
        <v/>
      </c>
      <c r="AE29" s="44">
        <f>MIN(AD29,MAX(0,$C29-SUMIFS($H29:$AU29,$H$6:$AU$6,"Rest",$H$5:$AU$5,"&lt;"&amp;AD$5)))</f>
        <v/>
      </c>
      <c r="AF29" s="44">
        <f>ROUND(AD29-AE29,2)</f>
        <v/>
      </c>
      <c r="AG29" s="44">
        <f>ROUND(AK28*N(Debts!$D$11)/12,2)</f>
        <v/>
      </c>
      <c r="AH29" s="44">
        <f>MIN(N(Debts!$E$11),AK28+AG29)</f>
        <v/>
      </c>
      <c r="AI29" s="44">
        <f>AK28+AG29-AH29</f>
        <v/>
      </c>
      <c r="AJ29" s="44">
        <f>MIN(AI29,MAX(0,$C29-SUMIFS($H29:$AU29,$H$6:$AU$6,"Rest",$H$5:$AU$5,"&lt;"&amp;AI$5)))</f>
        <v/>
      </c>
      <c r="AK29" s="44">
        <f>ROUND(AI29-AJ29,2)</f>
        <v/>
      </c>
      <c r="AL29" s="44">
        <f>ROUND(AP28*N(Debts!$D$12)/12,2)</f>
        <v/>
      </c>
      <c r="AM29" s="44">
        <f>MIN(N(Debts!$E$12),AP28+AL29)</f>
        <v/>
      </c>
      <c r="AN29" s="44">
        <f>AP28+AL29-AM29</f>
        <v/>
      </c>
      <c r="AO29" s="44">
        <f>MIN(AN29,MAX(0,$C29-SUMIFS($H29:$AU29,$H$6:$AU$6,"Rest",$H$5:$AU$5,"&lt;"&amp;AN$5)))</f>
        <v/>
      </c>
      <c r="AP29" s="44">
        <f>ROUND(AN29-AO29,2)</f>
        <v/>
      </c>
      <c r="AQ29" s="44">
        <f>ROUND(AU28*N(Debts!$D$13)/12,2)</f>
        <v/>
      </c>
      <c r="AR29" s="44">
        <f>MIN(N(Debts!$E$13),AU28+AQ29)</f>
        <v/>
      </c>
      <c r="AS29" s="44">
        <f>AU28+AQ29-AR29</f>
        <v/>
      </c>
      <c r="AT29" s="44">
        <f>MIN(AS29,MAX(0,$C29-SUMIFS($H29:$AU29,$H$6:$AU$6,"Rest",$H$5:$AU$5,"&lt;"&amp;AS$5)))</f>
        <v/>
      </c>
      <c r="AU29" s="44">
        <f>ROUND(AS29-AT29,2)</f>
        <v/>
      </c>
    </row>
    <row r="30">
      <c r="A30" s="43" t="n">
        <v>23</v>
      </c>
      <c r="B30" s="45">
        <f>EDATE(Plan!$C$7,A30-1)</f>
        <v/>
      </c>
      <c r="C30" s="46">
        <f>IF(F29&lt;=0.005,0,MAX(0,Plan!$C$6-SUMIF($H$6:$AU$6,"Min paid",H30:AU30)))</f>
        <v/>
      </c>
      <c r="D30" s="46">
        <f>SUMIF($H$6:$AU$6,"Interest",H30:AU30)</f>
        <v/>
      </c>
      <c r="E30" s="46">
        <f>SUMIF($H$6:$AU$6,"Min paid",H30:AU30)+SUMIF($H$6:$AU$6,"Extra paid",H30:AU30)</f>
        <v/>
      </c>
      <c r="F30" s="46">
        <f>SUMIF($H$6:$AU$6,"Balance",H30:AU30)</f>
        <v/>
      </c>
      <c r="G30" s="47">
        <f>IF(AND(F30&lt;=0.005,F29&gt;0.005),A30,"")</f>
        <v/>
      </c>
      <c r="H30" s="44">
        <f>ROUND(L29*N(Debts!$D$6)/12,2)</f>
        <v/>
      </c>
      <c r="I30" s="44">
        <f>MIN(N(Debts!$E$6),L29+H30)</f>
        <v/>
      </c>
      <c r="J30" s="44">
        <f>L29+H30-I30</f>
        <v/>
      </c>
      <c r="K30" s="44">
        <f>MIN(J30,MAX(0,$C30-SUMIFS($H30:$AU30,$H$6:$AU$6,"Rest",$H$5:$AU$5,"&lt;"&amp;J$5)))</f>
        <v/>
      </c>
      <c r="L30" s="44">
        <f>ROUND(J30-K30,2)</f>
        <v/>
      </c>
      <c r="M30" s="44">
        <f>ROUND(Q29*N(Debts!$D$7)/12,2)</f>
        <v/>
      </c>
      <c r="N30" s="44">
        <f>MIN(N(Debts!$E$7),Q29+M30)</f>
        <v/>
      </c>
      <c r="O30" s="44">
        <f>Q29+M30-N30</f>
        <v/>
      </c>
      <c r="P30" s="44">
        <f>MIN(O30,MAX(0,$C30-SUMIFS($H30:$AU30,$H$6:$AU$6,"Rest",$H$5:$AU$5,"&lt;"&amp;O$5)))</f>
        <v/>
      </c>
      <c r="Q30" s="44">
        <f>ROUND(O30-P30,2)</f>
        <v/>
      </c>
      <c r="R30" s="44">
        <f>ROUND(V29*N(Debts!$D$8)/12,2)</f>
        <v/>
      </c>
      <c r="S30" s="44">
        <f>MIN(N(Debts!$E$8),V29+R30)</f>
        <v/>
      </c>
      <c r="T30" s="44">
        <f>V29+R30-S30</f>
        <v/>
      </c>
      <c r="U30" s="44">
        <f>MIN(T30,MAX(0,$C30-SUMIFS($H30:$AU30,$H$6:$AU$6,"Rest",$H$5:$AU$5,"&lt;"&amp;T$5)))</f>
        <v/>
      </c>
      <c r="V30" s="44">
        <f>ROUND(T30-U30,2)</f>
        <v/>
      </c>
      <c r="W30" s="44">
        <f>ROUND(AA29*N(Debts!$D$9)/12,2)</f>
        <v/>
      </c>
      <c r="X30" s="44">
        <f>MIN(N(Debts!$E$9),AA29+W30)</f>
        <v/>
      </c>
      <c r="Y30" s="44">
        <f>AA29+W30-X30</f>
        <v/>
      </c>
      <c r="Z30" s="44">
        <f>MIN(Y30,MAX(0,$C30-SUMIFS($H30:$AU30,$H$6:$AU$6,"Rest",$H$5:$AU$5,"&lt;"&amp;Y$5)))</f>
        <v/>
      </c>
      <c r="AA30" s="44">
        <f>ROUND(Y30-Z30,2)</f>
        <v/>
      </c>
      <c r="AB30" s="44">
        <f>ROUND(AF29*N(Debts!$D$10)/12,2)</f>
        <v/>
      </c>
      <c r="AC30" s="44">
        <f>MIN(N(Debts!$E$10),AF29+AB30)</f>
        <v/>
      </c>
      <c r="AD30" s="44">
        <f>AF29+AB30-AC30</f>
        <v/>
      </c>
      <c r="AE30" s="44">
        <f>MIN(AD30,MAX(0,$C30-SUMIFS($H30:$AU30,$H$6:$AU$6,"Rest",$H$5:$AU$5,"&lt;"&amp;AD$5)))</f>
        <v/>
      </c>
      <c r="AF30" s="44">
        <f>ROUND(AD30-AE30,2)</f>
        <v/>
      </c>
      <c r="AG30" s="44">
        <f>ROUND(AK29*N(Debts!$D$11)/12,2)</f>
        <v/>
      </c>
      <c r="AH30" s="44">
        <f>MIN(N(Debts!$E$11),AK29+AG30)</f>
        <v/>
      </c>
      <c r="AI30" s="44">
        <f>AK29+AG30-AH30</f>
        <v/>
      </c>
      <c r="AJ30" s="44">
        <f>MIN(AI30,MAX(0,$C30-SUMIFS($H30:$AU30,$H$6:$AU$6,"Rest",$H$5:$AU$5,"&lt;"&amp;AI$5)))</f>
        <v/>
      </c>
      <c r="AK30" s="44">
        <f>ROUND(AI30-AJ30,2)</f>
        <v/>
      </c>
      <c r="AL30" s="44">
        <f>ROUND(AP29*N(Debts!$D$12)/12,2)</f>
        <v/>
      </c>
      <c r="AM30" s="44">
        <f>MIN(N(Debts!$E$12),AP29+AL30)</f>
        <v/>
      </c>
      <c r="AN30" s="44">
        <f>AP29+AL30-AM30</f>
        <v/>
      </c>
      <c r="AO30" s="44">
        <f>MIN(AN30,MAX(0,$C30-SUMIFS($H30:$AU30,$H$6:$AU$6,"Rest",$H$5:$AU$5,"&lt;"&amp;AN$5)))</f>
        <v/>
      </c>
      <c r="AP30" s="44">
        <f>ROUND(AN30-AO30,2)</f>
        <v/>
      </c>
      <c r="AQ30" s="44">
        <f>ROUND(AU29*N(Debts!$D$13)/12,2)</f>
        <v/>
      </c>
      <c r="AR30" s="44">
        <f>MIN(N(Debts!$E$13),AU29+AQ30)</f>
        <v/>
      </c>
      <c r="AS30" s="44">
        <f>AU29+AQ30-AR30</f>
        <v/>
      </c>
      <c r="AT30" s="44">
        <f>MIN(AS30,MAX(0,$C30-SUMIFS($H30:$AU30,$H$6:$AU$6,"Rest",$H$5:$AU$5,"&lt;"&amp;AS$5)))</f>
        <v/>
      </c>
      <c r="AU30" s="44">
        <f>ROUND(AS30-AT30,2)</f>
        <v/>
      </c>
    </row>
    <row r="31">
      <c r="A31" s="43" t="n">
        <v>24</v>
      </c>
      <c r="B31" s="45">
        <f>EDATE(Plan!$C$7,A31-1)</f>
        <v/>
      </c>
      <c r="C31" s="46">
        <f>IF(F30&lt;=0.005,0,MAX(0,Plan!$C$6-SUMIF($H$6:$AU$6,"Min paid",H31:AU31)))</f>
        <v/>
      </c>
      <c r="D31" s="46">
        <f>SUMIF($H$6:$AU$6,"Interest",H31:AU31)</f>
        <v/>
      </c>
      <c r="E31" s="46">
        <f>SUMIF($H$6:$AU$6,"Min paid",H31:AU31)+SUMIF($H$6:$AU$6,"Extra paid",H31:AU31)</f>
        <v/>
      </c>
      <c r="F31" s="46">
        <f>SUMIF($H$6:$AU$6,"Balance",H31:AU31)</f>
        <v/>
      </c>
      <c r="G31" s="47">
        <f>IF(AND(F31&lt;=0.005,F30&gt;0.005),A31,"")</f>
        <v/>
      </c>
      <c r="H31" s="44">
        <f>ROUND(L30*N(Debts!$D$6)/12,2)</f>
        <v/>
      </c>
      <c r="I31" s="44">
        <f>MIN(N(Debts!$E$6),L30+H31)</f>
        <v/>
      </c>
      <c r="J31" s="44">
        <f>L30+H31-I31</f>
        <v/>
      </c>
      <c r="K31" s="44">
        <f>MIN(J31,MAX(0,$C31-SUMIFS($H31:$AU31,$H$6:$AU$6,"Rest",$H$5:$AU$5,"&lt;"&amp;J$5)))</f>
        <v/>
      </c>
      <c r="L31" s="44">
        <f>ROUND(J31-K31,2)</f>
        <v/>
      </c>
      <c r="M31" s="44">
        <f>ROUND(Q30*N(Debts!$D$7)/12,2)</f>
        <v/>
      </c>
      <c r="N31" s="44">
        <f>MIN(N(Debts!$E$7),Q30+M31)</f>
        <v/>
      </c>
      <c r="O31" s="44">
        <f>Q30+M31-N31</f>
        <v/>
      </c>
      <c r="P31" s="44">
        <f>MIN(O31,MAX(0,$C31-SUMIFS($H31:$AU31,$H$6:$AU$6,"Rest",$H$5:$AU$5,"&lt;"&amp;O$5)))</f>
        <v/>
      </c>
      <c r="Q31" s="44">
        <f>ROUND(O31-P31,2)</f>
        <v/>
      </c>
      <c r="R31" s="44">
        <f>ROUND(V30*N(Debts!$D$8)/12,2)</f>
        <v/>
      </c>
      <c r="S31" s="44">
        <f>MIN(N(Debts!$E$8),V30+R31)</f>
        <v/>
      </c>
      <c r="T31" s="44">
        <f>V30+R31-S31</f>
        <v/>
      </c>
      <c r="U31" s="44">
        <f>MIN(T31,MAX(0,$C31-SUMIFS($H31:$AU31,$H$6:$AU$6,"Rest",$H$5:$AU$5,"&lt;"&amp;T$5)))</f>
        <v/>
      </c>
      <c r="V31" s="44">
        <f>ROUND(T31-U31,2)</f>
        <v/>
      </c>
      <c r="W31" s="44">
        <f>ROUND(AA30*N(Debts!$D$9)/12,2)</f>
        <v/>
      </c>
      <c r="X31" s="44">
        <f>MIN(N(Debts!$E$9),AA30+W31)</f>
        <v/>
      </c>
      <c r="Y31" s="44">
        <f>AA30+W31-X31</f>
        <v/>
      </c>
      <c r="Z31" s="44">
        <f>MIN(Y31,MAX(0,$C31-SUMIFS($H31:$AU31,$H$6:$AU$6,"Rest",$H$5:$AU$5,"&lt;"&amp;Y$5)))</f>
        <v/>
      </c>
      <c r="AA31" s="44">
        <f>ROUND(Y31-Z31,2)</f>
        <v/>
      </c>
      <c r="AB31" s="44">
        <f>ROUND(AF30*N(Debts!$D$10)/12,2)</f>
        <v/>
      </c>
      <c r="AC31" s="44">
        <f>MIN(N(Debts!$E$10),AF30+AB31)</f>
        <v/>
      </c>
      <c r="AD31" s="44">
        <f>AF30+AB31-AC31</f>
        <v/>
      </c>
      <c r="AE31" s="44">
        <f>MIN(AD31,MAX(0,$C31-SUMIFS($H31:$AU31,$H$6:$AU$6,"Rest",$H$5:$AU$5,"&lt;"&amp;AD$5)))</f>
        <v/>
      </c>
      <c r="AF31" s="44">
        <f>ROUND(AD31-AE31,2)</f>
        <v/>
      </c>
      <c r="AG31" s="44">
        <f>ROUND(AK30*N(Debts!$D$11)/12,2)</f>
        <v/>
      </c>
      <c r="AH31" s="44">
        <f>MIN(N(Debts!$E$11),AK30+AG31)</f>
        <v/>
      </c>
      <c r="AI31" s="44">
        <f>AK30+AG31-AH31</f>
        <v/>
      </c>
      <c r="AJ31" s="44">
        <f>MIN(AI31,MAX(0,$C31-SUMIFS($H31:$AU31,$H$6:$AU$6,"Rest",$H$5:$AU$5,"&lt;"&amp;AI$5)))</f>
        <v/>
      </c>
      <c r="AK31" s="44">
        <f>ROUND(AI31-AJ31,2)</f>
        <v/>
      </c>
      <c r="AL31" s="44">
        <f>ROUND(AP30*N(Debts!$D$12)/12,2)</f>
        <v/>
      </c>
      <c r="AM31" s="44">
        <f>MIN(N(Debts!$E$12),AP30+AL31)</f>
        <v/>
      </c>
      <c r="AN31" s="44">
        <f>AP30+AL31-AM31</f>
        <v/>
      </c>
      <c r="AO31" s="44">
        <f>MIN(AN31,MAX(0,$C31-SUMIFS($H31:$AU31,$H$6:$AU$6,"Rest",$H$5:$AU$5,"&lt;"&amp;AN$5)))</f>
        <v/>
      </c>
      <c r="AP31" s="44">
        <f>ROUND(AN31-AO31,2)</f>
        <v/>
      </c>
      <c r="AQ31" s="44">
        <f>ROUND(AU30*N(Debts!$D$13)/12,2)</f>
        <v/>
      </c>
      <c r="AR31" s="44">
        <f>MIN(N(Debts!$E$13),AU30+AQ31)</f>
        <v/>
      </c>
      <c r="AS31" s="44">
        <f>AU30+AQ31-AR31</f>
        <v/>
      </c>
      <c r="AT31" s="44">
        <f>MIN(AS31,MAX(0,$C31-SUMIFS($H31:$AU31,$H$6:$AU$6,"Rest",$H$5:$AU$5,"&lt;"&amp;AS$5)))</f>
        <v/>
      </c>
      <c r="AU31" s="44">
        <f>ROUND(AS31-AT31,2)</f>
        <v/>
      </c>
    </row>
    <row r="32">
      <c r="A32" s="43" t="n">
        <v>25</v>
      </c>
      <c r="B32" s="45">
        <f>EDATE(Plan!$C$7,A32-1)</f>
        <v/>
      </c>
      <c r="C32" s="46">
        <f>IF(F31&lt;=0.005,0,MAX(0,Plan!$C$6-SUMIF($H$6:$AU$6,"Min paid",H32:AU32)))</f>
        <v/>
      </c>
      <c r="D32" s="46">
        <f>SUMIF($H$6:$AU$6,"Interest",H32:AU32)</f>
        <v/>
      </c>
      <c r="E32" s="46">
        <f>SUMIF($H$6:$AU$6,"Min paid",H32:AU32)+SUMIF($H$6:$AU$6,"Extra paid",H32:AU32)</f>
        <v/>
      </c>
      <c r="F32" s="46">
        <f>SUMIF($H$6:$AU$6,"Balance",H32:AU32)</f>
        <v/>
      </c>
      <c r="G32" s="47">
        <f>IF(AND(F32&lt;=0.005,F31&gt;0.005),A32,"")</f>
        <v/>
      </c>
      <c r="H32" s="44">
        <f>ROUND(L31*N(Debts!$D$6)/12,2)</f>
        <v/>
      </c>
      <c r="I32" s="44">
        <f>MIN(N(Debts!$E$6),L31+H32)</f>
        <v/>
      </c>
      <c r="J32" s="44">
        <f>L31+H32-I32</f>
        <v/>
      </c>
      <c r="K32" s="44">
        <f>MIN(J32,MAX(0,$C32-SUMIFS($H32:$AU32,$H$6:$AU$6,"Rest",$H$5:$AU$5,"&lt;"&amp;J$5)))</f>
        <v/>
      </c>
      <c r="L32" s="44">
        <f>ROUND(J32-K32,2)</f>
        <v/>
      </c>
      <c r="M32" s="44">
        <f>ROUND(Q31*N(Debts!$D$7)/12,2)</f>
        <v/>
      </c>
      <c r="N32" s="44">
        <f>MIN(N(Debts!$E$7),Q31+M32)</f>
        <v/>
      </c>
      <c r="O32" s="44">
        <f>Q31+M32-N32</f>
        <v/>
      </c>
      <c r="P32" s="44">
        <f>MIN(O32,MAX(0,$C32-SUMIFS($H32:$AU32,$H$6:$AU$6,"Rest",$H$5:$AU$5,"&lt;"&amp;O$5)))</f>
        <v/>
      </c>
      <c r="Q32" s="44">
        <f>ROUND(O32-P32,2)</f>
        <v/>
      </c>
      <c r="R32" s="44">
        <f>ROUND(V31*N(Debts!$D$8)/12,2)</f>
        <v/>
      </c>
      <c r="S32" s="44">
        <f>MIN(N(Debts!$E$8),V31+R32)</f>
        <v/>
      </c>
      <c r="T32" s="44">
        <f>V31+R32-S32</f>
        <v/>
      </c>
      <c r="U32" s="44">
        <f>MIN(T32,MAX(0,$C32-SUMIFS($H32:$AU32,$H$6:$AU$6,"Rest",$H$5:$AU$5,"&lt;"&amp;T$5)))</f>
        <v/>
      </c>
      <c r="V32" s="44">
        <f>ROUND(T32-U32,2)</f>
        <v/>
      </c>
      <c r="W32" s="44">
        <f>ROUND(AA31*N(Debts!$D$9)/12,2)</f>
        <v/>
      </c>
      <c r="X32" s="44">
        <f>MIN(N(Debts!$E$9),AA31+W32)</f>
        <v/>
      </c>
      <c r="Y32" s="44">
        <f>AA31+W32-X32</f>
        <v/>
      </c>
      <c r="Z32" s="44">
        <f>MIN(Y32,MAX(0,$C32-SUMIFS($H32:$AU32,$H$6:$AU$6,"Rest",$H$5:$AU$5,"&lt;"&amp;Y$5)))</f>
        <v/>
      </c>
      <c r="AA32" s="44">
        <f>ROUND(Y32-Z32,2)</f>
        <v/>
      </c>
      <c r="AB32" s="44">
        <f>ROUND(AF31*N(Debts!$D$10)/12,2)</f>
        <v/>
      </c>
      <c r="AC32" s="44">
        <f>MIN(N(Debts!$E$10),AF31+AB32)</f>
        <v/>
      </c>
      <c r="AD32" s="44">
        <f>AF31+AB32-AC32</f>
        <v/>
      </c>
      <c r="AE32" s="44">
        <f>MIN(AD32,MAX(0,$C32-SUMIFS($H32:$AU32,$H$6:$AU$6,"Rest",$H$5:$AU$5,"&lt;"&amp;AD$5)))</f>
        <v/>
      </c>
      <c r="AF32" s="44">
        <f>ROUND(AD32-AE32,2)</f>
        <v/>
      </c>
      <c r="AG32" s="44">
        <f>ROUND(AK31*N(Debts!$D$11)/12,2)</f>
        <v/>
      </c>
      <c r="AH32" s="44">
        <f>MIN(N(Debts!$E$11),AK31+AG32)</f>
        <v/>
      </c>
      <c r="AI32" s="44">
        <f>AK31+AG32-AH32</f>
        <v/>
      </c>
      <c r="AJ32" s="44">
        <f>MIN(AI32,MAX(0,$C32-SUMIFS($H32:$AU32,$H$6:$AU$6,"Rest",$H$5:$AU$5,"&lt;"&amp;AI$5)))</f>
        <v/>
      </c>
      <c r="AK32" s="44">
        <f>ROUND(AI32-AJ32,2)</f>
        <v/>
      </c>
      <c r="AL32" s="44">
        <f>ROUND(AP31*N(Debts!$D$12)/12,2)</f>
        <v/>
      </c>
      <c r="AM32" s="44">
        <f>MIN(N(Debts!$E$12),AP31+AL32)</f>
        <v/>
      </c>
      <c r="AN32" s="44">
        <f>AP31+AL32-AM32</f>
        <v/>
      </c>
      <c r="AO32" s="44">
        <f>MIN(AN32,MAX(0,$C32-SUMIFS($H32:$AU32,$H$6:$AU$6,"Rest",$H$5:$AU$5,"&lt;"&amp;AN$5)))</f>
        <v/>
      </c>
      <c r="AP32" s="44">
        <f>ROUND(AN32-AO32,2)</f>
        <v/>
      </c>
      <c r="AQ32" s="44">
        <f>ROUND(AU31*N(Debts!$D$13)/12,2)</f>
        <v/>
      </c>
      <c r="AR32" s="44">
        <f>MIN(N(Debts!$E$13),AU31+AQ32)</f>
        <v/>
      </c>
      <c r="AS32" s="44">
        <f>AU31+AQ32-AR32</f>
        <v/>
      </c>
      <c r="AT32" s="44">
        <f>MIN(AS32,MAX(0,$C32-SUMIFS($H32:$AU32,$H$6:$AU$6,"Rest",$H$5:$AU$5,"&lt;"&amp;AS$5)))</f>
        <v/>
      </c>
      <c r="AU32" s="44">
        <f>ROUND(AS32-AT32,2)</f>
        <v/>
      </c>
    </row>
    <row r="33">
      <c r="A33" s="43" t="n">
        <v>26</v>
      </c>
      <c r="B33" s="45">
        <f>EDATE(Plan!$C$7,A33-1)</f>
        <v/>
      </c>
      <c r="C33" s="46">
        <f>IF(F32&lt;=0.005,0,MAX(0,Plan!$C$6-SUMIF($H$6:$AU$6,"Min paid",H33:AU33)))</f>
        <v/>
      </c>
      <c r="D33" s="46">
        <f>SUMIF($H$6:$AU$6,"Interest",H33:AU33)</f>
        <v/>
      </c>
      <c r="E33" s="46">
        <f>SUMIF($H$6:$AU$6,"Min paid",H33:AU33)+SUMIF($H$6:$AU$6,"Extra paid",H33:AU33)</f>
        <v/>
      </c>
      <c r="F33" s="46">
        <f>SUMIF($H$6:$AU$6,"Balance",H33:AU33)</f>
        <v/>
      </c>
      <c r="G33" s="47">
        <f>IF(AND(F33&lt;=0.005,F32&gt;0.005),A33,"")</f>
        <v/>
      </c>
      <c r="H33" s="44">
        <f>ROUND(L32*N(Debts!$D$6)/12,2)</f>
        <v/>
      </c>
      <c r="I33" s="44">
        <f>MIN(N(Debts!$E$6),L32+H33)</f>
        <v/>
      </c>
      <c r="J33" s="44">
        <f>L32+H33-I33</f>
        <v/>
      </c>
      <c r="K33" s="44">
        <f>MIN(J33,MAX(0,$C33-SUMIFS($H33:$AU33,$H$6:$AU$6,"Rest",$H$5:$AU$5,"&lt;"&amp;J$5)))</f>
        <v/>
      </c>
      <c r="L33" s="44">
        <f>ROUND(J33-K33,2)</f>
        <v/>
      </c>
      <c r="M33" s="44">
        <f>ROUND(Q32*N(Debts!$D$7)/12,2)</f>
        <v/>
      </c>
      <c r="N33" s="44">
        <f>MIN(N(Debts!$E$7),Q32+M33)</f>
        <v/>
      </c>
      <c r="O33" s="44">
        <f>Q32+M33-N33</f>
        <v/>
      </c>
      <c r="P33" s="44">
        <f>MIN(O33,MAX(0,$C33-SUMIFS($H33:$AU33,$H$6:$AU$6,"Rest",$H$5:$AU$5,"&lt;"&amp;O$5)))</f>
        <v/>
      </c>
      <c r="Q33" s="44">
        <f>ROUND(O33-P33,2)</f>
        <v/>
      </c>
      <c r="R33" s="44">
        <f>ROUND(V32*N(Debts!$D$8)/12,2)</f>
        <v/>
      </c>
      <c r="S33" s="44">
        <f>MIN(N(Debts!$E$8),V32+R33)</f>
        <v/>
      </c>
      <c r="T33" s="44">
        <f>V32+R33-S33</f>
        <v/>
      </c>
      <c r="U33" s="44">
        <f>MIN(T33,MAX(0,$C33-SUMIFS($H33:$AU33,$H$6:$AU$6,"Rest",$H$5:$AU$5,"&lt;"&amp;T$5)))</f>
        <v/>
      </c>
      <c r="V33" s="44">
        <f>ROUND(T33-U33,2)</f>
        <v/>
      </c>
      <c r="W33" s="44">
        <f>ROUND(AA32*N(Debts!$D$9)/12,2)</f>
        <v/>
      </c>
      <c r="X33" s="44">
        <f>MIN(N(Debts!$E$9),AA32+W33)</f>
        <v/>
      </c>
      <c r="Y33" s="44">
        <f>AA32+W33-X33</f>
        <v/>
      </c>
      <c r="Z33" s="44">
        <f>MIN(Y33,MAX(0,$C33-SUMIFS($H33:$AU33,$H$6:$AU$6,"Rest",$H$5:$AU$5,"&lt;"&amp;Y$5)))</f>
        <v/>
      </c>
      <c r="AA33" s="44">
        <f>ROUND(Y33-Z33,2)</f>
        <v/>
      </c>
      <c r="AB33" s="44">
        <f>ROUND(AF32*N(Debts!$D$10)/12,2)</f>
        <v/>
      </c>
      <c r="AC33" s="44">
        <f>MIN(N(Debts!$E$10),AF32+AB33)</f>
        <v/>
      </c>
      <c r="AD33" s="44">
        <f>AF32+AB33-AC33</f>
        <v/>
      </c>
      <c r="AE33" s="44">
        <f>MIN(AD33,MAX(0,$C33-SUMIFS($H33:$AU33,$H$6:$AU$6,"Rest",$H$5:$AU$5,"&lt;"&amp;AD$5)))</f>
        <v/>
      </c>
      <c r="AF33" s="44">
        <f>ROUND(AD33-AE33,2)</f>
        <v/>
      </c>
      <c r="AG33" s="44">
        <f>ROUND(AK32*N(Debts!$D$11)/12,2)</f>
        <v/>
      </c>
      <c r="AH33" s="44">
        <f>MIN(N(Debts!$E$11),AK32+AG33)</f>
        <v/>
      </c>
      <c r="AI33" s="44">
        <f>AK32+AG33-AH33</f>
        <v/>
      </c>
      <c r="AJ33" s="44">
        <f>MIN(AI33,MAX(0,$C33-SUMIFS($H33:$AU33,$H$6:$AU$6,"Rest",$H$5:$AU$5,"&lt;"&amp;AI$5)))</f>
        <v/>
      </c>
      <c r="AK33" s="44">
        <f>ROUND(AI33-AJ33,2)</f>
        <v/>
      </c>
      <c r="AL33" s="44">
        <f>ROUND(AP32*N(Debts!$D$12)/12,2)</f>
        <v/>
      </c>
      <c r="AM33" s="44">
        <f>MIN(N(Debts!$E$12),AP32+AL33)</f>
        <v/>
      </c>
      <c r="AN33" s="44">
        <f>AP32+AL33-AM33</f>
        <v/>
      </c>
      <c r="AO33" s="44">
        <f>MIN(AN33,MAX(0,$C33-SUMIFS($H33:$AU33,$H$6:$AU$6,"Rest",$H$5:$AU$5,"&lt;"&amp;AN$5)))</f>
        <v/>
      </c>
      <c r="AP33" s="44">
        <f>ROUND(AN33-AO33,2)</f>
        <v/>
      </c>
      <c r="AQ33" s="44">
        <f>ROUND(AU32*N(Debts!$D$13)/12,2)</f>
        <v/>
      </c>
      <c r="AR33" s="44">
        <f>MIN(N(Debts!$E$13),AU32+AQ33)</f>
        <v/>
      </c>
      <c r="AS33" s="44">
        <f>AU32+AQ33-AR33</f>
        <v/>
      </c>
      <c r="AT33" s="44">
        <f>MIN(AS33,MAX(0,$C33-SUMIFS($H33:$AU33,$H$6:$AU$6,"Rest",$H$5:$AU$5,"&lt;"&amp;AS$5)))</f>
        <v/>
      </c>
      <c r="AU33" s="44">
        <f>ROUND(AS33-AT33,2)</f>
        <v/>
      </c>
    </row>
    <row r="34">
      <c r="A34" s="43" t="n">
        <v>27</v>
      </c>
      <c r="B34" s="45">
        <f>EDATE(Plan!$C$7,A34-1)</f>
        <v/>
      </c>
      <c r="C34" s="46">
        <f>IF(F33&lt;=0.005,0,MAX(0,Plan!$C$6-SUMIF($H$6:$AU$6,"Min paid",H34:AU34)))</f>
        <v/>
      </c>
      <c r="D34" s="46">
        <f>SUMIF($H$6:$AU$6,"Interest",H34:AU34)</f>
        <v/>
      </c>
      <c r="E34" s="46">
        <f>SUMIF($H$6:$AU$6,"Min paid",H34:AU34)+SUMIF($H$6:$AU$6,"Extra paid",H34:AU34)</f>
        <v/>
      </c>
      <c r="F34" s="46">
        <f>SUMIF($H$6:$AU$6,"Balance",H34:AU34)</f>
        <v/>
      </c>
      <c r="G34" s="47">
        <f>IF(AND(F34&lt;=0.005,F33&gt;0.005),A34,"")</f>
        <v/>
      </c>
      <c r="H34" s="44">
        <f>ROUND(L33*N(Debts!$D$6)/12,2)</f>
        <v/>
      </c>
      <c r="I34" s="44">
        <f>MIN(N(Debts!$E$6),L33+H34)</f>
        <v/>
      </c>
      <c r="J34" s="44">
        <f>L33+H34-I34</f>
        <v/>
      </c>
      <c r="K34" s="44">
        <f>MIN(J34,MAX(0,$C34-SUMIFS($H34:$AU34,$H$6:$AU$6,"Rest",$H$5:$AU$5,"&lt;"&amp;J$5)))</f>
        <v/>
      </c>
      <c r="L34" s="44">
        <f>ROUND(J34-K34,2)</f>
        <v/>
      </c>
      <c r="M34" s="44">
        <f>ROUND(Q33*N(Debts!$D$7)/12,2)</f>
        <v/>
      </c>
      <c r="N34" s="44">
        <f>MIN(N(Debts!$E$7),Q33+M34)</f>
        <v/>
      </c>
      <c r="O34" s="44">
        <f>Q33+M34-N34</f>
        <v/>
      </c>
      <c r="P34" s="44">
        <f>MIN(O34,MAX(0,$C34-SUMIFS($H34:$AU34,$H$6:$AU$6,"Rest",$H$5:$AU$5,"&lt;"&amp;O$5)))</f>
        <v/>
      </c>
      <c r="Q34" s="44">
        <f>ROUND(O34-P34,2)</f>
        <v/>
      </c>
      <c r="R34" s="44">
        <f>ROUND(V33*N(Debts!$D$8)/12,2)</f>
        <v/>
      </c>
      <c r="S34" s="44">
        <f>MIN(N(Debts!$E$8),V33+R34)</f>
        <v/>
      </c>
      <c r="T34" s="44">
        <f>V33+R34-S34</f>
        <v/>
      </c>
      <c r="U34" s="44">
        <f>MIN(T34,MAX(0,$C34-SUMIFS($H34:$AU34,$H$6:$AU$6,"Rest",$H$5:$AU$5,"&lt;"&amp;T$5)))</f>
        <v/>
      </c>
      <c r="V34" s="44">
        <f>ROUND(T34-U34,2)</f>
        <v/>
      </c>
      <c r="W34" s="44">
        <f>ROUND(AA33*N(Debts!$D$9)/12,2)</f>
        <v/>
      </c>
      <c r="X34" s="44">
        <f>MIN(N(Debts!$E$9),AA33+W34)</f>
        <v/>
      </c>
      <c r="Y34" s="44">
        <f>AA33+W34-X34</f>
        <v/>
      </c>
      <c r="Z34" s="44">
        <f>MIN(Y34,MAX(0,$C34-SUMIFS($H34:$AU34,$H$6:$AU$6,"Rest",$H$5:$AU$5,"&lt;"&amp;Y$5)))</f>
        <v/>
      </c>
      <c r="AA34" s="44">
        <f>ROUND(Y34-Z34,2)</f>
        <v/>
      </c>
      <c r="AB34" s="44">
        <f>ROUND(AF33*N(Debts!$D$10)/12,2)</f>
        <v/>
      </c>
      <c r="AC34" s="44">
        <f>MIN(N(Debts!$E$10),AF33+AB34)</f>
        <v/>
      </c>
      <c r="AD34" s="44">
        <f>AF33+AB34-AC34</f>
        <v/>
      </c>
      <c r="AE34" s="44">
        <f>MIN(AD34,MAX(0,$C34-SUMIFS($H34:$AU34,$H$6:$AU$6,"Rest",$H$5:$AU$5,"&lt;"&amp;AD$5)))</f>
        <v/>
      </c>
      <c r="AF34" s="44">
        <f>ROUND(AD34-AE34,2)</f>
        <v/>
      </c>
      <c r="AG34" s="44">
        <f>ROUND(AK33*N(Debts!$D$11)/12,2)</f>
        <v/>
      </c>
      <c r="AH34" s="44">
        <f>MIN(N(Debts!$E$11),AK33+AG34)</f>
        <v/>
      </c>
      <c r="AI34" s="44">
        <f>AK33+AG34-AH34</f>
        <v/>
      </c>
      <c r="AJ34" s="44">
        <f>MIN(AI34,MAX(0,$C34-SUMIFS($H34:$AU34,$H$6:$AU$6,"Rest",$H$5:$AU$5,"&lt;"&amp;AI$5)))</f>
        <v/>
      </c>
      <c r="AK34" s="44">
        <f>ROUND(AI34-AJ34,2)</f>
        <v/>
      </c>
      <c r="AL34" s="44">
        <f>ROUND(AP33*N(Debts!$D$12)/12,2)</f>
        <v/>
      </c>
      <c r="AM34" s="44">
        <f>MIN(N(Debts!$E$12),AP33+AL34)</f>
        <v/>
      </c>
      <c r="AN34" s="44">
        <f>AP33+AL34-AM34</f>
        <v/>
      </c>
      <c r="AO34" s="44">
        <f>MIN(AN34,MAX(0,$C34-SUMIFS($H34:$AU34,$H$6:$AU$6,"Rest",$H$5:$AU$5,"&lt;"&amp;AN$5)))</f>
        <v/>
      </c>
      <c r="AP34" s="44">
        <f>ROUND(AN34-AO34,2)</f>
        <v/>
      </c>
      <c r="AQ34" s="44">
        <f>ROUND(AU33*N(Debts!$D$13)/12,2)</f>
        <v/>
      </c>
      <c r="AR34" s="44">
        <f>MIN(N(Debts!$E$13),AU33+AQ34)</f>
        <v/>
      </c>
      <c r="AS34" s="44">
        <f>AU33+AQ34-AR34</f>
        <v/>
      </c>
      <c r="AT34" s="44">
        <f>MIN(AS34,MAX(0,$C34-SUMIFS($H34:$AU34,$H$6:$AU$6,"Rest",$H$5:$AU$5,"&lt;"&amp;AS$5)))</f>
        <v/>
      </c>
      <c r="AU34" s="44">
        <f>ROUND(AS34-AT34,2)</f>
        <v/>
      </c>
    </row>
    <row r="35">
      <c r="A35" s="43" t="n">
        <v>28</v>
      </c>
      <c r="B35" s="45">
        <f>EDATE(Plan!$C$7,A35-1)</f>
        <v/>
      </c>
      <c r="C35" s="46">
        <f>IF(F34&lt;=0.005,0,MAX(0,Plan!$C$6-SUMIF($H$6:$AU$6,"Min paid",H35:AU35)))</f>
        <v/>
      </c>
      <c r="D35" s="46">
        <f>SUMIF($H$6:$AU$6,"Interest",H35:AU35)</f>
        <v/>
      </c>
      <c r="E35" s="46">
        <f>SUMIF($H$6:$AU$6,"Min paid",H35:AU35)+SUMIF($H$6:$AU$6,"Extra paid",H35:AU35)</f>
        <v/>
      </c>
      <c r="F35" s="46">
        <f>SUMIF($H$6:$AU$6,"Balance",H35:AU35)</f>
        <v/>
      </c>
      <c r="G35" s="47">
        <f>IF(AND(F35&lt;=0.005,F34&gt;0.005),A35,"")</f>
        <v/>
      </c>
      <c r="H35" s="44">
        <f>ROUND(L34*N(Debts!$D$6)/12,2)</f>
        <v/>
      </c>
      <c r="I35" s="44">
        <f>MIN(N(Debts!$E$6),L34+H35)</f>
        <v/>
      </c>
      <c r="J35" s="44">
        <f>L34+H35-I35</f>
        <v/>
      </c>
      <c r="K35" s="44">
        <f>MIN(J35,MAX(0,$C35-SUMIFS($H35:$AU35,$H$6:$AU$6,"Rest",$H$5:$AU$5,"&lt;"&amp;J$5)))</f>
        <v/>
      </c>
      <c r="L35" s="44">
        <f>ROUND(J35-K35,2)</f>
        <v/>
      </c>
      <c r="M35" s="44">
        <f>ROUND(Q34*N(Debts!$D$7)/12,2)</f>
        <v/>
      </c>
      <c r="N35" s="44">
        <f>MIN(N(Debts!$E$7),Q34+M35)</f>
        <v/>
      </c>
      <c r="O35" s="44">
        <f>Q34+M35-N35</f>
        <v/>
      </c>
      <c r="P35" s="44">
        <f>MIN(O35,MAX(0,$C35-SUMIFS($H35:$AU35,$H$6:$AU$6,"Rest",$H$5:$AU$5,"&lt;"&amp;O$5)))</f>
        <v/>
      </c>
      <c r="Q35" s="44">
        <f>ROUND(O35-P35,2)</f>
        <v/>
      </c>
      <c r="R35" s="44">
        <f>ROUND(V34*N(Debts!$D$8)/12,2)</f>
        <v/>
      </c>
      <c r="S35" s="44">
        <f>MIN(N(Debts!$E$8),V34+R35)</f>
        <v/>
      </c>
      <c r="T35" s="44">
        <f>V34+R35-S35</f>
        <v/>
      </c>
      <c r="U35" s="44">
        <f>MIN(T35,MAX(0,$C35-SUMIFS($H35:$AU35,$H$6:$AU$6,"Rest",$H$5:$AU$5,"&lt;"&amp;T$5)))</f>
        <v/>
      </c>
      <c r="V35" s="44">
        <f>ROUND(T35-U35,2)</f>
        <v/>
      </c>
      <c r="W35" s="44">
        <f>ROUND(AA34*N(Debts!$D$9)/12,2)</f>
        <v/>
      </c>
      <c r="X35" s="44">
        <f>MIN(N(Debts!$E$9),AA34+W35)</f>
        <v/>
      </c>
      <c r="Y35" s="44">
        <f>AA34+W35-X35</f>
        <v/>
      </c>
      <c r="Z35" s="44">
        <f>MIN(Y35,MAX(0,$C35-SUMIFS($H35:$AU35,$H$6:$AU$6,"Rest",$H$5:$AU$5,"&lt;"&amp;Y$5)))</f>
        <v/>
      </c>
      <c r="AA35" s="44">
        <f>ROUND(Y35-Z35,2)</f>
        <v/>
      </c>
      <c r="AB35" s="44">
        <f>ROUND(AF34*N(Debts!$D$10)/12,2)</f>
        <v/>
      </c>
      <c r="AC35" s="44">
        <f>MIN(N(Debts!$E$10),AF34+AB35)</f>
        <v/>
      </c>
      <c r="AD35" s="44">
        <f>AF34+AB35-AC35</f>
        <v/>
      </c>
      <c r="AE35" s="44">
        <f>MIN(AD35,MAX(0,$C35-SUMIFS($H35:$AU35,$H$6:$AU$6,"Rest",$H$5:$AU$5,"&lt;"&amp;AD$5)))</f>
        <v/>
      </c>
      <c r="AF35" s="44">
        <f>ROUND(AD35-AE35,2)</f>
        <v/>
      </c>
      <c r="AG35" s="44">
        <f>ROUND(AK34*N(Debts!$D$11)/12,2)</f>
        <v/>
      </c>
      <c r="AH35" s="44">
        <f>MIN(N(Debts!$E$11),AK34+AG35)</f>
        <v/>
      </c>
      <c r="AI35" s="44">
        <f>AK34+AG35-AH35</f>
        <v/>
      </c>
      <c r="AJ35" s="44">
        <f>MIN(AI35,MAX(0,$C35-SUMIFS($H35:$AU35,$H$6:$AU$6,"Rest",$H$5:$AU$5,"&lt;"&amp;AI$5)))</f>
        <v/>
      </c>
      <c r="AK35" s="44">
        <f>ROUND(AI35-AJ35,2)</f>
        <v/>
      </c>
      <c r="AL35" s="44">
        <f>ROUND(AP34*N(Debts!$D$12)/12,2)</f>
        <v/>
      </c>
      <c r="AM35" s="44">
        <f>MIN(N(Debts!$E$12),AP34+AL35)</f>
        <v/>
      </c>
      <c r="AN35" s="44">
        <f>AP34+AL35-AM35</f>
        <v/>
      </c>
      <c r="AO35" s="44">
        <f>MIN(AN35,MAX(0,$C35-SUMIFS($H35:$AU35,$H$6:$AU$6,"Rest",$H$5:$AU$5,"&lt;"&amp;AN$5)))</f>
        <v/>
      </c>
      <c r="AP35" s="44">
        <f>ROUND(AN35-AO35,2)</f>
        <v/>
      </c>
      <c r="AQ35" s="44">
        <f>ROUND(AU34*N(Debts!$D$13)/12,2)</f>
        <v/>
      </c>
      <c r="AR35" s="44">
        <f>MIN(N(Debts!$E$13),AU34+AQ35)</f>
        <v/>
      </c>
      <c r="AS35" s="44">
        <f>AU34+AQ35-AR35</f>
        <v/>
      </c>
      <c r="AT35" s="44">
        <f>MIN(AS35,MAX(0,$C35-SUMIFS($H35:$AU35,$H$6:$AU$6,"Rest",$H$5:$AU$5,"&lt;"&amp;AS$5)))</f>
        <v/>
      </c>
      <c r="AU35" s="44">
        <f>ROUND(AS35-AT35,2)</f>
        <v/>
      </c>
    </row>
    <row r="36">
      <c r="A36" s="43" t="n">
        <v>29</v>
      </c>
      <c r="B36" s="45">
        <f>EDATE(Plan!$C$7,A36-1)</f>
        <v/>
      </c>
      <c r="C36" s="46">
        <f>IF(F35&lt;=0.005,0,MAX(0,Plan!$C$6-SUMIF($H$6:$AU$6,"Min paid",H36:AU36)))</f>
        <v/>
      </c>
      <c r="D36" s="46">
        <f>SUMIF($H$6:$AU$6,"Interest",H36:AU36)</f>
        <v/>
      </c>
      <c r="E36" s="46">
        <f>SUMIF($H$6:$AU$6,"Min paid",H36:AU36)+SUMIF($H$6:$AU$6,"Extra paid",H36:AU36)</f>
        <v/>
      </c>
      <c r="F36" s="46">
        <f>SUMIF($H$6:$AU$6,"Balance",H36:AU36)</f>
        <v/>
      </c>
      <c r="G36" s="47">
        <f>IF(AND(F36&lt;=0.005,F35&gt;0.005),A36,"")</f>
        <v/>
      </c>
      <c r="H36" s="44">
        <f>ROUND(L35*N(Debts!$D$6)/12,2)</f>
        <v/>
      </c>
      <c r="I36" s="44">
        <f>MIN(N(Debts!$E$6),L35+H36)</f>
        <v/>
      </c>
      <c r="J36" s="44">
        <f>L35+H36-I36</f>
        <v/>
      </c>
      <c r="K36" s="44">
        <f>MIN(J36,MAX(0,$C36-SUMIFS($H36:$AU36,$H$6:$AU$6,"Rest",$H$5:$AU$5,"&lt;"&amp;J$5)))</f>
        <v/>
      </c>
      <c r="L36" s="44">
        <f>ROUND(J36-K36,2)</f>
        <v/>
      </c>
      <c r="M36" s="44">
        <f>ROUND(Q35*N(Debts!$D$7)/12,2)</f>
        <v/>
      </c>
      <c r="N36" s="44">
        <f>MIN(N(Debts!$E$7),Q35+M36)</f>
        <v/>
      </c>
      <c r="O36" s="44">
        <f>Q35+M36-N36</f>
        <v/>
      </c>
      <c r="P36" s="44">
        <f>MIN(O36,MAX(0,$C36-SUMIFS($H36:$AU36,$H$6:$AU$6,"Rest",$H$5:$AU$5,"&lt;"&amp;O$5)))</f>
        <v/>
      </c>
      <c r="Q36" s="44">
        <f>ROUND(O36-P36,2)</f>
        <v/>
      </c>
      <c r="R36" s="44">
        <f>ROUND(V35*N(Debts!$D$8)/12,2)</f>
        <v/>
      </c>
      <c r="S36" s="44">
        <f>MIN(N(Debts!$E$8),V35+R36)</f>
        <v/>
      </c>
      <c r="T36" s="44">
        <f>V35+R36-S36</f>
        <v/>
      </c>
      <c r="U36" s="44">
        <f>MIN(T36,MAX(0,$C36-SUMIFS($H36:$AU36,$H$6:$AU$6,"Rest",$H$5:$AU$5,"&lt;"&amp;T$5)))</f>
        <v/>
      </c>
      <c r="V36" s="44">
        <f>ROUND(T36-U36,2)</f>
        <v/>
      </c>
      <c r="W36" s="44">
        <f>ROUND(AA35*N(Debts!$D$9)/12,2)</f>
        <v/>
      </c>
      <c r="X36" s="44">
        <f>MIN(N(Debts!$E$9),AA35+W36)</f>
        <v/>
      </c>
      <c r="Y36" s="44">
        <f>AA35+W36-X36</f>
        <v/>
      </c>
      <c r="Z36" s="44">
        <f>MIN(Y36,MAX(0,$C36-SUMIFS($H36:$AU36,$H$6:$AU$6,"Rest",$H$5:$AU$5,"&lt;"&amp;Y$5)))</f>
        <v/>
      </c>
      <c r="AA36" s="44">
        <f>ROUND(Y36-Z36,2)</f>
        <v/>
      </c>
      <c r="AB36" s="44">
        <f>ROUND(AF35*N(Debts!$D$10)/12,2)</f>
        <v/>
      </c>
      <c r="AC36" s="44">
        <f>MIN(N(Debts!$E$10),AF35+AB36)</f>
        <v/>
      </c>
      <c r="AD36" s="44">
        <f>AF35+AB36-AC36</f>
        <v/>
      </c>
      <c r="AE36" s="44">
        <f>MIN(AD36,MAX(0,$C36-SUMIFS($H36:$AU36,$H$6:$AU$6,"Rest",$H$5:$AU$5,"&lt;"&amp;AD$5)))</f>
        <v/>
      </c>
      <c r="AF36" s="44">
        <f>ROUND(AD36-AE36,2)</f>
        <v/>
      </c>
      <c r="AG36" s="44">
        <f>ROUND(AK35*N(Debts!$D$11)/12,2)</f>
        <v/>
      </c>
      <c r="AH36" s="44">
        <f>MIN(N(Debts!$E$11),AK35+AG36)</f>
        <v/>
      </c>
      <c r="AI36" s="44">
        <f>AK35+AG36-AH36</f>
        <v/>
      </c>
      <c r="AJ36" s="44">
        <f>MIN(AI36,MAX(0,$C36-SUMIFS($H36:$AU36,$H$6:$AU$6,"Rest",$H$5:$AU$5,"&lt;"&amp;AI$5)))</f>
        <v/>
      </c>
      <c r="AK36" s="44">
        <f>ROUND(AI36-AJ36,2)</f>
        <v/>
      </c>
      <c r="AL36" s="44">
        <f>ROUND(AP35*N(Debts!$D$12)/12,2)</f>
        <v/>
      </c>
      <c r="AM36" s="44">
        <f>MIN(N(Debts!$E$12),AP35+AL36)</f>
        <v/>
      </c>
      <c r="AN36" s="44">
        <f>AP35+AL36-AM36</f>
        <v/>
      </c>
      <c r="AO36" s="44">
        <f>MIN(AN36,MAX(0,$C36-SUMIFS($H36:$AU36,$H$6:$AU$6,"Rest",$H$5:$AU$5,"&lt;"&amp;AN$5)))</f>
        <v/>
      </c>
      <c r="AP36" s="44">
        <f>ROUND(AN36-AO36,2)</f>
        <v/>
      </c>
      <c r="AQ36" s="44">
        <f>ROUND(AU35*N(Debts!$D$13)/12,2)</f>
        <v/>
      </c>
      <c r="AR36" s="44">
        <f>MIN(N(Debts!$E$13),AU35+AQ36)</f>
        <v/>
      </c>
      <c r="AS36" s="44">
        <f>AU35+AQ36-AR36</f>
        <v/>
      </c>
      <c r="AT36" s="44">
        <f>MIN(AS36,MAX(0,$C36-SUMIFS($H36:$AU36,$H$6:$AU$6,"Rest",$H$5:$AU$5,"&lt;"&amp;AS$5)))</f>
        <v/>
      </c>
      <c r="AU36" s="44">
        <f>ROUND(AS36-AT36,2)</f>
        <v/>
      </c>
    </row>
    <row r="37">
      <c r="A37" s="43" t="n">
        <v>30</v>
      </c>
      <c r="B37" s="45">
        <f>EDATE(Plan!$C$7,A37-1)</f>
        <v/>
      </c>
      <c r="C37" s="46">
        <f>IF(F36&lt;=0.005,0,MAX(0,Plan!$C$6-SUMIF($H$6:$AU$6,"Min paid",H37:AU37)))</f>
        <v/>
      </c>
      <c r="D37" s="46">
        <f>SUMIF($H$6:$AU$6,"Interest",H37:AU37)</f>
        <v/>
      </c>
      <c r="E37" s="46">
        <f>SUMIF($H$6:$AU$6,"Min paid",H37:AU37)+SUMIF($H$6:$AU$6,"Extra paid",H37:AU37)</f>
        <v/>
      </c>
      <c r="F37" s="46">
        <f>SUMIF($H$6:$AU$6,"Balance",H37:AU37)</f>
        <v/>
      </c>
      <c r="G37" s="47">
        <f>IF(AND(F37&lt;=0.005,F36&gt;0.005),A37,"")</f>
        <v/>
      </c>
      <c r="H37" s="44">
        <f>ROUND(L36*N(Debts!$D$6)/12,2)</f>
        <v/>
      </c>
      <c r="I37" s="44">
        <f>MIN(N(Debts!$E$6),L36+H37)</f>
        <v/>
      </c>
      <c r="J37" s="44">
        <f>L36+H37-I37</f>
        <v/>
      </c>
      <c r="K37" s="44">
        <f>MIN(J37,MAX(0,$C37-SUMIFS($H37:$AU37,$H$6:$AU$6,"Rest",$H$5:$AU$5,"&lt;"&amp;J$5)))</f>
        <v/>
      </c>
      <c r="L37" s="44">
        <f>ROUND(J37-K37,2)</f>
        <v/>
      </c>
      <c r="M37" s="44">
        <f>ROUND(Q36*N(Debts!$D$7)/12,2)</f>
        <v/>
      </c>
      <c r="N37" s="44">
        <f>MIN(N(Debts!$E$7),Q36+M37)</f>
        <v/>
      </c>
      <c r="O37" s="44">
        <f>Q36+M37-N37</f>
        <v/>
      </c>
      <c r="P37" s="44">
        <f>MIN(O37,MAX(0,$C37-SUMIFS($H37:$AU37,$H$6:$AU$6,"Rest",$H$5:$AU$5,"&lt;"&amp;O$5)))</f>
        <v/>
      </c>
      <c r="Q37" s="44">
        <f>ROUND(O37-P37,2)</f>
        <v/>
      </c>
      <c r="R37" s="44">
        <f>ROUND(V36*N(Debts!$D$8)/12,2)</f>
        <v/>
      </c>
      <c r="S37" s="44">
        <f>MIN(N(Debts!$E$8),V36+R37)</f>
        <v/>
      </c>
      <c r="T37" s="44">
        <f>V36+R37-S37</f>
        <v/>
      </c>
      <c r="U37" s="44">
        <f>MIN(T37,MAX(0,$C37-SUMIFS($H37:$AU37,$H$6:$AU$6,"Rest",$H$5:$AU$5,"&lt;"&amp;T$5)))</f>
        <v/>
      </c>
      <c r="V37" s="44">
        <f>ROUND(T37-U37,2)</f>
        <v/>
      </c>
      <c r="W37" s="44">
        <f>ROUND(AA36*N(Debts!$D$9)/12,2)</f>
        <v/>
      </c>
      <c r="X37" s="44">
        <f>MIN(N(Debts!$E$9),AA36+W37)</f>
        <v/>
      </c>
      <c r="Y37" s="44">
        <f>AA36+W37-X37</f>
        <v/>
      </c>
      <c r="Z37" s="44">
        <f>MIN(Y37,MAX(0,$C37-SUMIFS($H37:$AU37,$H$6:$AU$6,"Rest",$H$5:$AU$5,"&lt;"&amp;Y$5)))</f>
        <v/>
      </c>
      <c r="AA37" s="44">
        <f>ROUND(Y37-Z37,2)</f>
        <v/>
      </c>
      <c r="AB37" s="44">
        <f>ROUND(AF36*N(Debts!$D$10)/12,2)</f>
        <v/>
      </c>
      <c r="AC37" s="44">
        <f>MIN(N(Debts!$E$10),AF36+AB37)</f>
        <v/>
      </c>
      <c r="AD37" s="44">
        <f>AF36+AB37-AC37</f>
        <v/>
      </c>
      <c r="AE37" s="44">
        <f>MIN(AD37,MAX(0,$C37-SUMIFS($H37:$AU37,$H$6:$AU$6,"Rest",$H$5:$AU$5,"&lt;"&amp;AD$5)))</f>
        <v/>
      </c>
      <c r="AF37" s="44">
        <f>ROUND(AD37-AE37,2)</f>
        <v/>
      </c>
      <c r="AG37" s="44">
        <f>ROUND(AK36*N(Debts!$D$11)/12,2)</f>
        <v/>
      </c>
      <c r="AH37" s="44">
        <f>MIN(N(Debts!$E$11),AK36+AG37)</f>
        <v/>
      </c>
      <c r="AI37" s="44">
        <f>AK36+AG37-AH37</f>
        <v/>
      </c>
      <c r="AJ37" s="44">
        <f>MIN(AI37,MAX(0,$C37-SUMIFS($H37:$AU37,$H$6:$AU$6,"Rest",$H$5:$AU$5,"&lt;"&amp;AI$5)))</f>
        <v/>
      </c>
      <c r="AK37" s="44">
        <f>ROUND(AI37-AJ37,2)</f>
        <v/>
      </c>
      <c r="AL37" s="44">
        <f>ROUND(AP36*N(Debts!$D$12)/12,2)</f>
        <v/>
      </c>
      <c r="AM37" s="44">
        <f>MIN(N(Debts!$E$12),AP36+AL37)</f>
        <v/>
      </c>
      <c r="AN37" s="44">
        <f>AP36+AL37-AM37</f>
        <v/>
      </c>
      <c r="AO37" s="44">
        <f>MIN(AN37,MAX(0,$C37-SUMIFS($H37:$AU37,$H$6:$AU$6,"Rest",$H$5:$AU$5,"&lt;"&amp;AN$5)))</f>
        <v/>
      </c>
      <c r="AP37" s="44">
        <f>ROUND(AN37-AO37,2)</f>
        <v/>
      </c>
      <c r="AQ37" s="44">
        <f>ROUND(AU36*N(Debts!$D$13)/12,2)</f>
        <v/>
      </c>
      <c r="AR37" s="44">
        <f>MIN(N(Debts!$E$13),AU36+AQ37)</f>
        <v/>
      </c>
      <c r="AS37" s="44">
        <f>AU36+AQ37-AR37</f>
        <v/>
      </c>
      <c r="AT37" s="44">
        <f>MIN(AS37,MAX(0,$C37-SUMIFS($H37:$AU37,$H$6:$AU$6,"Rest",$H$5:$AU$5,"&lt;"&amp;AS$5)))</f>
        <v/>
      </c>
      <c r="AU37" s="44">
        <f>ROUND(AS37-AT37,2)</f>
        <v/>
      </c>
    </row>
    <row r="38">
      <c r="A38" s="43" t="n">
        <v>31</v>
      </c>
      <c r="B38" s="45">
        <f>EDATE(Plan!$C$7,A38-1)</f>
        <v/>
      </c>
      <c r="C38" s="46">
        <f>IF(F37&lt;=0.005,0,MAX(0,Plan!$C$6-SUMIF($H$6:$AU$6,"Min paid",H38:AU38)))</f>
        <v/>
      </c>
      <c r="D38" s="46">
        <f>SUMIF($H$6:$AU$6,"Interest",H38:AU38)</f>
        <v/>
      </c>
      <c r="E38" s="46">
        <f>SUMIF($H$6:$AU$6,"Min paid",H38:AU38)+SUMIF($H$6:$AU$6,"Extra paid",H38:AU38)</f>
        <v/>
      </c>
      <c r="F38" s="46">
        <f>SUMIF($H$6:$AU$6,"Balance",H38:AU38)</f>
        <v/>
      </c>
      <c r="G38" s="47">
        <f>IF(AND(F38&lt;=0.005,F37&gt;0.005),A38,"")</f>
        <v/>
      </c>
      <c r="H38" s="44">
        <f>ROUND(L37*N(Debts!$D$6)/12,2)</f>
        <v/>
      </c>
      <c r="I38" s="44">
        <f>MIN(N(Debts!$E$6),L37+H38)</f>
        <v/>
      </c>
      <c r="J38" s="44">
        <f>L37+H38-I38</f>
        <v/>
      </c>
      <c r="K38" s="44">
        <f>MIN(J38,MAX(0,$C38-SUMIFS($H38:$AU38,$H$6:$AU$6,"Rest",$H$5:$AU$5,"&lt;"&amp;J$5)))</f>
        <v/>
      </c>
      <c r="L38" s="44">
        <f>ROUND(J38-K38,2)</f>
        <v/>
      </c>
      <c r="M38" s="44">
        <f>ROUND(Q37*N(Debts!$D$7)/12,2)</f>
        <v/>
      </c>
      <c r="N38" s="44">
        <f>MIN(N(Debts!$E$7),Q37+M38)</f>
        <v/>
      </c>
      <c r="O38" s="44">
        <f>Q37+M38-N38</f>
        <v/>
      </c>
      <c r="P38" s="44">
        <f>MIN(O38,MAX(0,$C38-SUMIFS($H38:$AU38,$H$6:$AU$6,"Rest",$H$5:$AU$5,"&lt;"&amp;O$5)))</f>
        <v/>
      </c>
      <c r="Q38" s="44">
        <f>ROUND(O38-P38,2)</f>
        <v/>
      </c>
      <c r="R38" s="44">
        <f>ROUND(V37*N(Debts!$D$8)/12,2)</f>
        <v/>
      </c>
      <c r="S38" s="44">
        <f>MIN(N(Debts!$E$8),V37+R38)</f>
        <v/>
      </c>
      <c r="T38" s="44">
        <f>V37+R38-S38</f>
        <v/>
      </c>
      <c r="U38" s="44">
        <f>MIN(T38,MAX(0,$C38-SUMIFS($H38:$AU38,$H$6:$AU$6,"Rest",$H$5:$AU$5,"&lt;"&amp;T$5)))</f>
        <v/>
      </c>
      <c r="V38" s="44">
        <f>ROUND(T38-U38,2)</f>
        <v/>
      </c>
      <c r="W38" s="44">
        <f>ROUND(AA37*N(Debts!$D$9)/12,2)</f>
        <v/>
      </c>
      <c r="X38" s="44">
        <f>MIN(N(Debts!$E$9),AA37+W38)</f>
        <v/>
      </c>
      <c r="Y38" s="44">
        <f>AA37+W38-X38</f>
        <v/>
      </c>
      <c r="Z38" s="44">
        <f>MIN(Y38,MAX(0,$C38-SUMIFS($H38:$AU38,$H$6:$AU$6,"Rest",$H$5:$AU$5,"&lt;"&amp;Y$5)))</f>
        <v/>
      </c>
      <c r="AA38" s="44">
        <f>ROUND(Y38-Z38,2)</f>
        <v/>
      </c>
      <c r="AB38" s="44">
        <f>ROUND(AF37*N(Debts!$D$10)/12,2)</f>
        <v/>
      </c>
      <c r="AC38" s="44">
        <f>MIN(N(Debts!$E$10),AF37+AB38)</f>
        <v/>
      </c>
      <c r="AD38" s="44">
        <f>AF37+AB38-AC38</f>
        <v/>
      </c>
      <c r="AE38" s="44">
        <f>MIN(AD38,MAX(0,$C38-SUMIFS($H38:$AU38,$H$6:$AU$6,"Rest",$H$5:$AU$5,"&lt;"&amp;AD$5)))</f>
        <v/>
      </c>
      <c r="AF38" s="44">
        <f>ROUND(AD38-AE38,2)</f>
        <v/>
      </c>
      <c r="AG38" s="44">
        <f>ROUND(AK37*N(Debts!$D$11)/12,2)</f>
        <v/>
      </c>
      <c r="AH38" s="44">
        <f>MIN(N(Debts!$E$11),AK37+AG38)</f>
        <v/>
      </c>
      <c r="AI38" s="44">
        <f>AK37+AG38-AH38</f>
        <v/>
      </c>
      <c r="AJ38" s="44">
        <f>MIN(AI38,MAX(0,$C38-SUMIFS($H38:$AU38,$H$6:$AU$6,"Rest",$H$5:$AU$5,"&lt;"&amp;AI$5)))</f>
        <v/>
      </c>
      <c r="AK38" s="44">
        <f>ROUND(AI38-AJ38,2)</f>
        <v/>
      </c>
      <c r="AL38" s="44">
        <f>ROUND(AP37*N(Debts!$D$12)/12,2)</f>
        <v/>
      </c>
      <c r="AM38" s="44">
        <f>MIN(N(Debts!$E$12),AP37+AL38)</f>
        <v/>
      </c>
      <c r="AN38" s="44">
        <f>AP37+AL38-AM38</f>
        <v/>
      </c>
      <c r="AO38" s="44">
        <f>MIN(AN38,MAX(0,$C38-SUMIFS($H38:$AU38,$H$6:$AU$6,"Rest",$H$5:$AU$5,"&lt;"&amp;AN$5)))</f>
        <v/>
      </c>
      <c r="AP38" s="44">
        <f>ROUND(AN38-AO38,2)</f>
        <v/>
      </c>
      <c r="AQ38" s="44">
        <f>ROUND(AU37*N(Debts!$D$13)/12,2)</f>
        <v/>
      </c>
      <c r="AR38" s="44">
        <f>MIN(N(Debts!$E$13),AU37+AQ38)</f>
        <v/>
      </c>
      <c r="AS38" s="44">
        <f>AU37+AQ38-AR38</f>
        <v/>
      </c>
      <c r="AT38" s="44">
        <f>MIN(AS38,MAX(0,$C38-SUMIFS($H38:$AU38,$H$6:$AU$6,"Rest",$H$5:$AU$5,"&lt;"&amp;AS$5)))</f>
        <v/>
      </c>
      <c r="AU38" s="44">
        <f>ROUND(AS38-AT38,2)</f>
        <v/>
      </c>
    </row>
    <row r="39">
      <c r="A39" s="43" t="n">
        <v>32</v>
      </c>
      <c r="B39" s="45">
        <f>EDATE(Plan!$C$7,A39-1)</f>
        <v/>
      </c>
      <c r="C39" s="46">
        <f>IF(F38&lt;=0.005,0,MAX(0,Plan!$C$6-SUMIF($H$6:$AU$6,"Min paid",H39:AU39)))</f>
        <v/>
      </c>
      <c r="D39" s="46">
        <f>SUMIF($H$6:$AU$6,"Interest",H39:AU39)</f>
        <v/>
      </c>
      <c r="E39" s="46">
        <f>SUMIF($H$6:$AU$6,"Min paid",H39:AU39)+SUMIF($H$6:$AU$6,"Extra paid",H39:AU39)</f>
        <v/>
      </c>
      <c r="F39" s="46">
        <f>SUMIF($H$6:$AU$6,"Balance",H39:AU39)</f>
        <v/>
      </c>
      <c r="G39" s="47">
        <f>IF(AND(F39&lt;=0.005,F38&gt;0.005),A39,"")</f>
        <v/>
      </c>
      <c r="H39" s="44">
        <f>ROUND(L38*N(Debts!$D$6)/12,2)</f>
        <v/>
      </c>
      <c r="I39" s="44">
        <f>MIN(N(Debts!$E$6),L38+H39)</f>
        <v/>
      </c>
      <c r="J39" s="44">
        <f>L38+H39-I39</f>
        <v/>
      </c>
      <c r="K39" s="44">
        <f>MIN(J39,MAX(0,$C39-SUMIFS($H39:$AU39,$H$6:$AU$6,"Rest",$H$5:$AU$5,"&lt;"&amp;J$5)))</f>
        <v/>
      </c>
      <c r="L39" s="44">
        <f>ROUND(J39-K39,2)</f>
        <v/>
      </c>
      <c r="M39" s="44">
        <f>ROUND(Q38*N(Debts!$D$7)/12,2)</f>
        <v/>
      </c>
      <c r="N39" s="44">
        <f>MIN(N(Debts!$E$7),Q38+M39)</f>
        <v/>
      </c>
      <c r="O39" s="44">
        <f>Q38+M39-N39</f>
        <v/>
      </c>
      <c r="P39" s="44">
        <f>MIN(O39,MAX(0,$C39-SUMIFS($H39:$AU39,$H$6:$AU$6,"Rest",$H$5:$AU$5,"&lt;"&amp;O$5)))</f>
        <v/>
      </c>
      <c r="Q39" s="44">
        <f>ROUND(O39-P39,2)</f>
        <v/>
      </c>
      <c r="R39" s="44">
        <f>ROUND(V38*N(Debts!$D$8)/12,2)</f>
        <v/>
      </c>
      <c r="S39" s="44">
        <f>MIN(N(Debts!$E$8),V38+R39)</f>
        <v/>
      </c>
      <c r="T39" s="44">
        <f>V38+R39-S39</f>
        <v/>
      </c>
      <c r="U39" s="44">
        <f>MIN(T39,MAX(0,$C39-SUMIFS($H39:$AU39,$H$6:$AU$6,"Rest",$H$5:$AU$5,"&lt;"&amp;T$5)))</f>
        <v/>
      </c>
      <c r="V39" s="44">
        <f>ROUND(T39-U39,2)</f>
        <v/>
      </c>
      <c r="W39" s="44">
        <f>ROUND(AA38*N(Debts!$D$9)/12,2)</f>
        <v/>
      </c>
      <c r="X39" s="44">
        <f>MIN(N(Debts!$E$9),AA38+W39)</f>
        <v/>
      </c>
      <c r="Y39" s="44">
        <f>AA38+W39-X39</f>
        <v/>
      </c>
      <c r="Z39" s="44">
        <f>MIN(Y39,MAX(0,$C39-SUMIFS($H39:$AU39,$H$6:$AU$6,"Rest",$H$5:$AU$5,"&lt;"&amp;Y$5)))</f>
        <v/>
      </c>
      <c r="AA39" s="44">
        <f>ROUND(Y39-Z39,2)</f>
        <v/>
      </c>
      <c r="AB39" s="44">
        <f>ROUND(AF38*N(Debts!$D$10)/12,2)</f>
        <v/>
      </c>
      <c r="AC39" s="44">
        <f>MIN(N(Debts!$E$10),AF38+AB39)</f>
        <v/>
      </c>
      <c r="AD39" s="44">
        <f>AF38+AB39-AC39</f>
        <v/>
      </c>
      <c r="AE39" s="44">
        <f>MIN(AD39,MAX(0,$C39-SUMIFS($H39:$AU39,$H$6:$AU$6,"Rest",$H$5:$AU$5,"&lt;"&amp;AD$5)))</f>
        <v/>
      </c>
      <c r="AF39" s="44">
        <f>ROUND(AD39-AE39,2)</f>
        <v/>
      </c>
      <c r="AG39" s="44">
        <f>ROUND(AK38*N(Debts!$D$11)/12,2)</f>
        <v/>
      </c>
      <c r="AH39" s="44">
        <f>MIN(N(Debts!$E$11),AK38+AG39)</f>
        <v/>
      </c>
      <c r="AI39" s="44">
        <f>AK38+AG39-AH39</f>
        <v/>
      </c>
      <c r="AJ39" s="44">
        <f>MIN(AI39,MAX(0,$C39-SUMIFS($H39:$AU39,$H$6:$AU$6,"Rest",$H$5:$AU$5,"&lt;"&amp;AI$5)))</f>
        <v/>
      </c>
      <c r="AK39" s="44">
        <f>ROUND(AI39-AJ39,2)</f>
        <v/>
      </c>
      <c r="AL39" s="44">
        <f>ROUND(AP38*N(Debts!$D$12)/12,2)</f>
        <v/>
      </c>
      <c r="AM39" s="44">
        <f>MIN(N(Debts!$E$12),AP38+AL39)</f>
        <v/>
      </c>
      <c r="AN39" s="44">
        <f>AP38+AL39-AM39</f>
        <v/>
      </c>
      <c r="AO39" s="44">
        <f>MIN(AN39,MAX(0,$C39-SUMIFS($H39:$AU39,$H$6:$AU$6,"Rest",$H$5:$AU$5,"&lt;"&amp;AN$5)))</f>
        <v/>
      </c>
      <c r="AP39" s="44">
        <f>ROUND(AN39-AO39,2)</f>
        <v/>
      </c>
      <c r="AQ39" s="44">
        <f>ROUND(AU38*N(Debts!$D$13)/12,2)</f>
        <v/>
      </c>
      <c r="AR39" s="44">
        <f>MIN(N(Debts!$E$13),AU38+AQ39)</f>
        <v/>
      </c>
      <c r="AS39" s="44">
        <f>AU38+AQ39-AR39</f>
        <v/>
      </c>
      <c r="AT39" s="44">
        <f>MIN(AS39,MAX(0,$C39-SUMIFS($H39:$AU39,$H$6:$AU$6,"Rest",$H$5:$AU$5,"&lt;"&amp;AS$5)))</f>
        <v/>
      </c>
      <c r="AU39" s="44">
        <f>ROUND(AS39-AT39,2)</f>
        <v/>
      </c>
    </row>
    <row r="40">
      <c r="A40" s="43" t="n">
        <v>33</v>
      </c>
      <c r="B40" s="45">
        <f>EDATE(Plan!$C$7,A40-1)</f>
        <v/>
      </c>
      <c r="C40" s="46">
        <f>IF(F39&lt;=0.005,0,MAX(0,Plan!$C$6-SUMIF($H$6:$AU$6,"Min paid",H40:AU40)))</f>
        <v/>
      </c>
      <c r="D40" s="46">
        <f>SUMIF($H$6:$AU$6,"Interest",H40:AU40)</f>
        <v/>
      </c>
      <c r="E40" s="46">
        <f>SUMIF($H$6:$AU$6,"Min paid",H40:AU40)+SUMIF($H$6:$AU$6,"Extra paid",H40:AU40)</f>
        <v/>
      </c>
      <c r="F40" s="46">
        <f>SUMIF($H$6:$AU$6,"Balance",H40:AU40)</f>
        <v/>
      </c>
      <c r="G40" s="47">
        <f>IF(AND(F40&lt;=0.005,F39&gt;0.005),A40,"")</f>
        <v/>
      </c>
      <c r="H40" s="44">
        <f>ROUND(L39*N(Debts!$D$6)/12,2)</f>
        <v/>
      </c>
      <c r="I40" s="44">
        <f>MIN(N(Debts!$E$6),L39+H40)</f>
        <v/>
      </c>
      <c r="J40" s="44">
        <f>L39+H40-I40</f>
        <v/>
      </c>
      <c r="K40" s="44">
        <f>MIN(J40,MAX(0,$C40-SUMIFS($H40:$AU40,$H$6:$AU$6,"Rest",$H$5:$AU$5,"&lt;"&amp;J$5)))</f>
        <v/>
      </c>
      <c r="L40" s="44">
        <f>ROUND(J40-K40,2)</f>
        <v/>
      </c>
      <c r="M40" s="44">
        <f>ROUND(Q39*N(Debts!$D$7)/12,2)</f>
        <v/>
      </c>
      <c r="N40" s="44">
        <f>MIN(N(Debts!$E$7),Q39+M40)</f>
        <v/>
      </c>
      <c r="O40" s="44">
        <f>Q39+M40-N40</f>
        <v/>
      </c>
      <c r="P40" s="44">
        <f>MIN(O40,MAX(0,$C40-SUMIFS($H40:$AU40,$H$6:$AU$6,"Rest",$H$5:$AU$5,"&lt;"&amp;O$5)))</f>
        <v/>
      </c>
      <c r="Q40" s="44">
        <f>ROUND(O40-P40,2)</f>
        <v/>
      </c>
      <c r="R40" s="44">
        <f>ROUND(V39*N(Debts!$D$8)/12,2)</f>
        <v/>
      </c>
      <c r="S40" s="44">
        <f>MIN(N(Debts!$E$8),V39+R40)</f>
        <v/>
      </c>
      <c r="T40" s="44">
        <f>V39+R40-S40</f>
        <v/>
      </c>
      <c r="U40" s="44">
        <f>MIN(T40,MAX(0,$C40-SUMIFS($H40:$AU40,$H$6:$AU$6,"Rest",$H$5:$AU$5,"&lt;"&amp;T$5)))</f>
        <v/>
      </c>
      <c r="V40" s="44">
        <f>ROUND(T40-U40,2)</f>
        <v/>
      </c>
      <c r="W40" s="44">
        <f>ROUND(AA39*N(Debts!$D$9)/12,2)</f>
        <v/>
      </c>
      <c r="X40" s="44">
        <f>MIN(N(Debts!$E$9),AA39+W40)</f>
        <v/>
      </c>
      <c r="Y40" s="44">
        <f>AA39+W40-X40</f>
        <v/>
      </c>
      <c r="Z40" s="44">
        <f>MIN(Y40,MAX(0,$C40-SUMIFS($H40:$AU40,$H$6:$AU$6,"Rest",$H$5:$AU$5,"&lt;"&amp;Y$5)))</f>
        <v/>
      </c>
      <c r="AA40" s="44">
        <f>ROUND(Y40-Z40,2)</f>
        <v/>
      </c>
      <c r="AB40" s="44">
        <f>ROUND(AF39*N(Debts!$D$10)/12,2)</f>
        <v/>
      </c>
      <c r="AC40" s="44">
        <f>MIN(N(Debts!$E$10),AF39+AB40)</f>
        <v/>
      </c>
      <c r="AD40" s="44">
        <f>AF39+AB40-AC40</f>
        <v/>
      </c>
      <c r="AE40" s="44">
        <f>MIN(AD40,MAX(0,$C40-SUMIFS($H40:$AU40,$H$6:$AU$6,"Rest",$H$5:$AU$5,"&lt;"&amp;AD$5)))</f>
        <v/>
      </c>
      <c r="AF40" s="44">
        <f>ROUND(AD40-AE40,2)</f>
        <v/>
      </c>
      <c r="AG40" s="44">
        <f>ROUND(AK39*N(Debts!$D$11)/12,2)</f>
        <v/>
      </c>
      <c r="AH40" s="44">
        <f>MIN(N(Debts!$E$11),AK39+AG40)</f>
        <v/>
      </c>
      <c r="AI40" s="44">
        <f>AK39+AG40-AH40</f>
        <v/>
      </c>
      <c r="AJ40" s="44">
        <f>MIN(AI40,MAX(0,$C40-SUMIFS($H40:$AU40,$H$6:$AU$6,"Rest",$H$5:$AU$5,"&lt;"&amp;AI$5)))</f>
        <v/>
      </c>
      <c r="AK40" s="44">
        <f>ROUND(AI40-AJ40,2)</f>
        <v/>
      </c>
      <c r="AL40" s="44">
        <f>ROUND(AP39*N(Debts!$D$12)/12,2)</f>
        <v/>
      </c>
      <c r="AM40" s="44">
        <f>MIN(N(Debts!$E$12),AP39+AL40)</f>
        <v/>
      </c>
      <c r="AN40" s="44">
        <f>AP39+AL40-AM40</f>
        <v/>
      </c>
      <c r="AO40" s="44">
        <f>MIN(AN40,MAX(0,$C40-SUMIFS($H40:$AU40,$H$6:$AU$6,"Rest",$H$5:$AU$5,"&lt;"&amp;AN$5)))</f>
        <v/>
      </c>
      <c r="AP40" s="44">
        <f>ROUND(AN40-AO40,2)</f>
        <v/>
      </c>
      <c r="AQ40" s="44">
        <f>ROUND(AU39*N(Debts!$D$13)/12,2)</f>
        <v/>
      </c>
      <c r="AR40" s="44">
        <f>MIN(N(Debts!$E$13),AU39+AQ40)</f>
        <v/>
      </c>
      <c r="AS40" s="44">
        <f>AU39+AQ40-AR40</f>
        <v/>
      </c>
      <c r="AT40" s="44">
        <f>MIN(AS40,MAX(0,$C40-SUMIFS($H40:$AU40,$H$6:$AU$6,"Rest",$H$5:$AU$5,"&lt;"&amp;AS$5)))</f>
        <v/>
      </c>
      <c r="AU40" s="44">
        <f>ROUND(AS40-AT40,2)</f>
        <v/>
      </c>
    </row>
    <row r="41">
      <c r="A41" s="43" t="n">
        <v>34</v>
      </c>
      <c r="B41" s="45">
        <f>EDATE(Plan!$C$7,A41-1)</f>
        <v/>
      </c>
      <c r="C41" s="46">
        <f>IF(F40&lt;=0.005,0,MAX(0,Plan!$C$6-SUMIF($H$6:$AU$6,"Min paid",H41:AU41)))</f>
        <v/>
      </c>
      <c r="D41" s="46">
        <f>SUMIF($H$6:$AU$6,"Interest",H41:AU41)</f>
        <v/>
      </c>
      <c r="E41" s="46">
        <f>SUMIF($H$6:$AU$6,"Min paid",H41:AU41)+SUMIF($H$6:$AU$6,"Extra paid",H41:AU41)</f>
        <v/>
      </c>
      <c r="F41" s="46">
        <f>SUMIF($H$6:$AU$6,"Balance",H41:AU41)</f>
        <v/>
      </c>
      <c r="G41" s="47">
        <f>IF(AND(F41&lt;=0.005,F40&gt;0.005),A41,"")</f>
        <v/>
      </c>
      <c r="H41" s="44">
        <f>ROUND(L40*N(Debts!$D$6)/12,2)</f>
        <v/>
      </c>
      <c r="I41" s="44">
        <f>MIN(N(Debts!$E$6),L40+H41)</f>
        <v/>
      </c>
      <c r="J41" s="44">
        <f>L40+H41-I41</f>
        <v/>
      </c>
      <c r="K41" s="44">
        <f>MIN(J41,MAX(0,$C41-SUMIFS($H41:$AU41,$H$6:$AU$6,"Rest",$H$5:$AU$5,"&lt;"&amp;J$5)))</f>
        <v/>
      </c>
      <c r="L41" s="44">
        <f>ROUND(J41-K41,2)</f>
        <v/>
      </c>
      <c r="M41" s="44">
        <f>ROUND(Q40*N(Debts!$D$7)/12,2)</f>
        <v/>
      </c>
      <c r="N41" s="44">
        <f>MIN(N(Debts!$E$7),Q40+M41)</f>
        <v/>
      </c>
      <c r="O41" s="44">
        <f>Q40+M41-N41</f>
        <v/>
      </c>
      <c r="P41" s="44">
        <f>MIN(O41,MAX(0,$C41-SUMIFS($H41:$AU41,$H$6:$AU$6,"Rest",$H$5:$AU$5,"&lt;"&amp;O$5)))</f>
        <v/>
      </c>
      <c r="Q41" s="44">
        <f>ROUND(O41-P41,2)</f>
        <v/>
      </c>
      <c r="R41" s="44">
        <f>ROUND(V40*N(Debts!$D$8)/12,2)</f>
        <v/>
      </c>
      <c r="S41" s="44">
        <f>MIN(N(Debts!$E$8),V40+R41)</f>
        <v/>
      </c>
      <c r="T41" s="44">
        <f>V40+R41-S41</f>
        <v/>
      </c>
      <c r="U41" s="44">
        <f>MIN(T41,MAX(0,$C41-SUMIFS($H41:$AU41,$H$6:$AU$6,"Rest",$H$5:$AU$5,"&lt;"&amp;T$5)))</f>
        <v/>
      </c>
      <c r="V41" s="44">
        <f>ROUND(T41-U41,2)</f>
        <v/>
      </c>
      <c r="W41" s="44">
        <f>ROUND(AA40*N(Debts!$D$9)/12,2)</f>
        <v/>
      </c>
      <c r="X41" s="44">
        <f>MIN(N(Debts!$E$9),AA40+W41)</f>
        <v/>
      </c>
      <c r="Y41" s="44">
        <f>AA40+W41-X41</f>
        <v/>
      </c>
      <c r="Z41" s="44">
        <f>MIN(Y41,MAX(0,$C41-SUMIFS($H41:$AU41,$H$6:$AU$6,"Rest",$H$5:$AU$5,"&lt;"&amp;Y$5)))</f>
        <v/>
      </c>
      <c r="AA41" s="44">
        <f>ROUND(Y41-Z41,2)</f>
        <v/>
      </c>
      <c r="AB41" s="44">
        <f>ROUND(AF40*N(Debts!$D$10)/12,2)</f>
        <v/>
      </c>
      <c r="AC41" s="44">
        <f>MIN(N(Debts!$E$10),AF40+AB41)</f>
        <v/>
      </c>
      <c r="AD41" s="44">
        <f>AF40+AB41-AC41</f>
        <v/>
      </c>
      <c r="AE41" s="44">
        <f>MIN(AD41,MAX(0,$C41-SUMIFS($H41:$AU41,$H$6:$AU$6,"Rest",$H$5:$AU$5,"&lt;"&amp;AD$5)))</f>
        <v/>
      </c>
      <c r="AF41" s="44">
        <f>ROUND(AD41-AE41,2)</f>
        <v/>
      </c>
      <c r="AG41" s="44">
        <f>ROUND(AK40*N(Debts!$D$11)/12,2)</f>
        <v/>
      </c>
      <c r="AH41" s="44">
        <f>MIN(N(Debts!$E$11),AK40+AG41)</f>
        <v/>
      </c>
      <c r="AI41" s="44">
        <f>AK40+AG41-AH41</f>
        <v/>
      </c>
      <c r="AJ41" s="44">
        <f>MIN(AI41,MAX(0,$C41-SUMIFS($H41:$AU41,$H$6:$AU$6,"Rest",$H$5:$AU$5,"&lt;"&amp;AI$5)))</f>
        <v/>
      </c>
      <c r="AK41" s="44">
        <f>ROUND(AI41-AJ41,2)</f>
        <v/>
      </c>
      <c r="AL41" s="44">
        <f>ROUND(AP40*N(Debts!$D$12)/12,2)</f>
        <v/>
      </c>
      <c r="AM41" s="44">
        <f>MIN(N(Debts!$E$12),AP40+AL41)</f>
        <v/>
      </c>
      <c r="AN41" s="44">
        <f>AP40+AL41-AM41</f>
        <v/>
      </c>
      <c r="AO41" s="44">
        <f>MIN(AN41,MAX(0,$C41-SUMIFS($H41:$AU41,$H$6:$AU$6,"Rest",$H$5:$AU$5,"&lt;"&amp;AN$5)))</f>
        <v/>
      </c>
      <c r="AP41" s="44">
        <f>ROUND(AN41-AO41,2)</f>
        <v/>
      </c>
      <c r="AQ41" s="44">
        <f>ROUND(AU40*N(Debts!$D$13)/12,2)</f>
        <v/>
      </c>
      <c r="AR41" s="44">
        <f>MIN(N(Debts!$E$13),AU40+AQ41)</f>
        <v/>
      </c>
      <c r="AS41" s="44">
        <f>AU40+AQ41-AR41</f>
        <v/>
      </c>
      <c r="AT41" s="44">
        <f>MIN(AS41,MAX(0,$C41-SUMIFS($H41:$AU41,$H$6:$AU$6,"Rest",$H$5:$AU$5,"&lt;"&amp;AS$5)))</f>
        <v/>
      </c>
      <c r="AU41" s="44">
        <f>ROUND(AS41-AT41,2)</f>
        <v/>
      </c>
    </row>
    <row r="42">
      <c r="A42" s="43" t="n">
        <v>35</v>
      </c>
      <c r="B42" s="45">
        <f>EDATE(Plan!$C$7,A42-1)</f>
        <v/>
      </c>
      <c r="C42" s="46">
        <f>IF(F41&lt;=0.005,0,MAX(0,Plan!$C$6-SUMIF($H$6:$AU$6,"Min paid",H42:AU42)))</f>
        <v/>
      </c>
      <c r="D42" s="46">
        <f>SUMIF($H$6:$AU$6,"Interest",H42:AU42)</f>
        <v/>
      </c>
      <c r="E42" s="46">
        <f>SUMIF($H$6:$AU$6,"Min paid",H42:AU42)+SUMIF($H$6:$AU$6,"Extra paid",H42:AU42)</f>
        <v/>
      </c>
      <c r="F42" s="46">
        <f>SUMIF($H$6:$AU$6,"Balance",H42:AU42)</f>
        <v/>
      </c>
      <c r="G42" s="47">
        <f>IF(AND(F42&lt;=0.005,F41&gt;0.005),A42,"")</f>
        <v/>
      </c>
      <c r="H42" s="44">
        <f>ROUND(L41*N(Debts!$D$6)/12,2)</f>
        <v/>
      </c>
      <c r="I42" s="44">
        <f>MIN(N(Debts!$E$6),L41+H42)</f>
        <v/>
      </c>
      <c r="J42" s="44">
        <f>L41+H42-I42</f>
        <v/>
      </c>
      <c r="K42" s="44">
        <f>MIN(J42,MAX(0,$C42-SUMIFS($H42:$AU42,$H$6:$AU$6,"Rest",$H$5:$AU$5,"&lt;"&amp;J$5)))</f>
        <v/>
      </c>
      <c r="L42" s="44">
        <f>ROUND(J42-K42,2)</f>
        <v/>
      </c>
      <c r="M42" s="44">
        <f>ROUND(Q41*N(Debts!$D$7)/12,2)</f>
        <v/>
      </c>
      <c r="N42" s="44">
        <f>MIN(N(Debts!$E$7),Q41+M42)</f>
        <v/>
      </c>
      <c r="O42" s="44">
        <f>Q41+M42-N42</f>
        <v/>
      </c>
      <c r="P42" s="44">
        <f>MIN(O42,MAX(0,$C42-SUMIFS($H42:$AU42,$H$6:$AU$6,"Rest",$H$5:$AU$5,"&lt;"&amp;O$5)))</f>
        <v/>
      </c>
      <c r="Q42" s="44">
        <f>ROUND(O42-P42,2)</f>
        <v/>
      </c>
      <c r="R42" s="44">
        <f>ROUND(V41*N(Debts!$D$8)/12,2)</f>
        <v/>
      </c>
      <c r="S42" s="44">
        <f>MIN(N(Debts!$E$8),V41+R42)</f>
        <v/>
      </c>
      <c r="T42" s="44">
        <f>V41+R42-S42</f>
        <v/>
      </c>
      <c r="U42" s="44">
        <f>MIN(T42,MAX(0,$C42-SUMIFS($H42:$AU42,$H$6:$AU$6,"Rest",$H$5:$AU$5,"&lt;"&amp;T$5)))</f>
        <v/>
      </c>
      <c r="V42" s="44">
        <f>ROUND(T42-U42,2)</f>
        <v/>
      </c>
      <c r="W42" s="44">
        <f>ROUND(AA41*N(Debts!$D$9)/12,2)</f>
        <v/>
      </c>
      <c r="X42" s="44">
        <f>MIN(N(Debts!$E$9),AA41+W42)</f>
        <v/>
      </c>
      <c r="Y42" s="44">
        <f>AA41+W42-X42</f>
        <v/>
      </c>
      <c r="Z42" s="44">
        <f>MIN(Y42,MAX(0,$C42-SUMIFS($H42:$AU42,$H$6:$AU$6,"Rest",$H$5:$AU$5,"&lt;"&amp;Y$5)))</f>
        <v/>
      </c>
      <c r="AA42" s="44">
        <f>ROUND(Y42-Z42,2)</f>
        <v/>
      </c>
      <c r="AB42" s="44">
        <f>ROUND(AF41*N(Debts!$D$10)/12,2)</f>
        <v/>
      </c>
      <c r="AC42" s="44">
        <f>MIN(N(Debts!$E$10),AF41+AB42)</f>
        <v/>
      </c>
      <c r="AD42" s="44">
        <f>AF41+AB42-AC42</f>
        <v/>
      </c>
      <c r="AE42" s="44">
        <f>MIN(AD42,MAX(0,$C42-SUMIFS($H42:$AU42,$H$6:$AU$6,"Rest",$H$5:$AU$5,"&lt;"&amp;AD$5)))</f>
        <v/>
      </c>
      <c r="AF42" s="44">
        <f>ROUND(AD42-AE42,2)</f>
        <v/>
      </c>
      <c r="AG42" s="44">
        <f>ROUND(AK41*N(Debts!$D$11)/12,2)</f>
        <v/>
      </c>
      <c r="AH42" s="44">
        <f>MIN(N(Debts!$E$11),AK41+AG42)</f>
        <v/>
      </c>
      <c r="AI42" s="44">
        <f>AK41+AG42-AH42</f>
        <v/>
      </c>
      <c r="AJ42" s="44">
        <f>MIN(AI42,MAX(0,$C42-SUMIFS($H42:$AU42,$H$6:$AU$6,"Rest",$H$5:$AU$5,"&lt;"&amp;AI$5)))</f>
        <v/>
      </c>
      <c r="AK42" s="44">
        <f>ROUND(AI42-AJ42,2)</f>
        <v/>
      </c>
      <c r="AL42" s="44">
        <f>ROUND(AP41*N(Debts!$D$12)/12,2)</f>
        <v/>
      </c>
      <c r="AM42" s="44">
        <f>MIN(N(Debts!$E$12),AP41+AL42)</f>
        <v/>
      </c>
      <c r="AN42" s="44">
        <f>AP41+AL42-AM42</f>
        <v/>
      </c>
      <c r="AO42" s="44">
        <f>MIN(AN42,MAX(0,$C42-SUMIFS($H42:$AU42,$H$6:$AU$6,"Rest",$H$5:$AU$5,"&lt;"&amp;AN$5)))</f>
        <v/>
      </c>
      <c r="AP42" s="44">
        <f>ROUND(AN42-AO42,2)</f>
        <v/>
      </c>
      <c r="AQ42" s="44">
        <f>ROUND(AU41*N(Debts!$D$13)/12,2)</f>
        <v/>
      </c>
      <c r="AR42" s="44">
        <f>MIN(N(Debts!$E$13),AU41+AQ42)</f>
        <v/>
      </c>
      <c r="AS42" s="44">
        <f>AU41+AQ42-AR42</f>
        <v/>
      </c>
      <c r="AT42" s="44">
        <f>MIN(AS42,MAX(0,$C42-SUMIFS($H42:$AU42,$H$6:$AU$6,"Rest",$H$5:$AU$5,"&lt;"&amp;AS$5)))</f>
        <v/>
      </c>
      <c r="AU42" s="44">
        <f>ROUND(AS42-AT42,2)</f>
        <v/>
      </c>
    </row>
    <row r="43">
      <c r="A43" s="43" t="n">
        <v>36</v>
      </c>
      <c r="B43" s="45">
        <f>EDATE(Plan!$C$7,A43-1)</f>
        <v/>
      </c>
      <c r="C43" s="46">
        <f>IF(F42&lt;=0.005,0,MAX(0,Plan!$C$6-SUMIF($H$6:$AU$6,"Min paid",H43:AU43)))</f>
        <v/>
      </c>
      <c r="D43" s="46">
        <f>SUMIF($H$6:$AU$6,"Interest",H43:AU43)</f>
        <v/>
      </c>
      <c r="E43" s="46">
        <f>SUMIF($H$6:$AU$6,"Min paid",H43:AU43)+SUMIF($H$6:$AU$6,"Extra paid",H43:AU43)</f>
        <v/>
      </c>
      <c r="F43" s="46">
        <f>SUMIF($H$6:$AU$6,"Balance",H43:AU43)</f>
        <v/>
      </c>
      <c r="G43" s="47">
        <f>IF(AND(F43&lt;=0.005,F42&gt;0.005),A43,"")</f>
        <v/>
      </c>
      <c r="H43" s="44">
        <f>ROUND(L42*N(Debts!$D$6)/12,2)</f>
        <v/>
      </c>
      <c r="I43" s="44">
        <f>MIN(N(Debts!$E$6),L42+H43)</f>
        <v/>
      </c>
      <c r="J43" s="44">
        <f>L42+H43-I43</f>
        <v/>
      </c>
      <c r="K43" s="44">
        <f>MIN(J43,MAX(0,$C43-SUMIFS($H43:$AU43,$H$6:$AU$6,"Rest",$H$5:$AU$5,"&lt;"&amp;J$5)))</f>
        <v/>
      </c>
      <c r="L43" s="44">
        <f>ROUND(J43-K43,2)</f>
        <v/>
      </c>
      <c r="M43" s="44">
        <f>ROUND(Q42*N(Debts!$D$7)/12,2)</f>
        <v/>
      </c>
      <c r="N43" s="44">
        <f>MIN(N(Debts!$E$7),Q42+M43)</f>
        <v/>
      </c>
      <c r="O43" s="44">
        <f>Q42+M43-N43</f>
        <v/>
      </c>
      <c r="P43" s="44">
        <f>MIN(O43,MAX(0,$C43-SUMIFS($H43:$AU43,$H$6:$AU$6,"Rest",$H$5:$AU$5,"&lt;"&amp;O$5)))</f>
        <v/>
      </c>
      <c r="Q43" s="44">
        <f>ROUND(O43-P43,2)</f>
        <v/>
      </c>
      <c r="R43" s="44">
        <f>ROUND(V42*N(Debts!$D$8)/12,2)</f>
        <v/>
      </c>
      <c r="S43" s="44">
        <f>MIN(N(Debts!$E$8),V42+R43)</f>
        <v/>
      </c>
      <c r="T43" s="44">
        <f>V42+R43-S43</f>
        <v/>
      </c>
      <c r="U43" s="44">
        <f>MIN(T43,MAX(0,$C43-SUMIFS($H43:$AU43,$H$6:$AU$6,"Rest",$H$5:$AU$5,"&lt;"&amp;T$5)))</f>
        <v/>
      </c>
      <c r="V43" s="44">
        <f>ROUND(T43-U43,2)</f>
        <v/>
      </c>
      <c r="W43" s="44">
        <f>ROUND(AA42*N(Debts!$D$9)/12,2)</f>
        <v/>
      </c>
      <c r="X43" s="44">
        <f>MIN(N(Debts!$E$9),AA42+W43)</f>
        <v/>
      </c>
      <c r="Y43" s="44">
        <f>AA42+W43-X43</f>
        <v/>
      </c>
      <c r="Z43" s="44">
        <f>MIN(Y43,MAX(0,$C43-SUMIFS($H43:$AU43,$H$6:$AU$6,"Rest",$H$5:$AU$5,"&lt;"&amp;Y$5)))</f>
        <v/>
      </c>
      <c r="AA43" s="44">
        <f>ROUND(Y43-Z43,2)</f>
        <v/>
      </c>
      <c r="AB43" s="44">
        <f>ROUND(AF42*N(Debts!$D$10)/12,2)</f>
        <v/>
      </c>
      <c r="AC43" s="44">
        <f>MIN(N(Debts!$E$10),AF42+AB43)</f>
        <v/>
      </c>
      <c r="AD43" s="44">
        <f>AF42+AB43-AC43</f>
        <v/>
      </c>
      <c r="AE43" s="44">
        <f>MIN(AD43,MAX(0,$C43-SUMIFS($H43:$AU43,$H$6:$AU$6,"Rest",$H$5:$AU$5,"&lt;"&amp;AD$5)))</f>
        <v/>
      </c>
      <c r="AF43" s="44">
        <f>ROUND(AD43-AE43,2)</f>
        <v/>
      </c>
      <c r="AG43" s="44">
        <f>ROUND(AK42*N(Debts!$D$11)/12,2)</f>
        <v/>
      </c>
      <c r="AH43" s="44">
        <f>MIN(N(Debts!$E$11),AK42+AG43)</f>
        <v/>
      </c>
      <c r="AI43" s="44">
        <f>AK42+AG43-AH43</f>
        <v/>
      </c>
      <c r="AJ43" s="44">
        <f>MIN(AI43,MAX(0,$C43-SUMIFS($H43:$AU43,$H$6:$AU$6,"Rest",$H$5:$AU$5,"&lt;"&amp;AI$5)))</f>
        <v/>
      </c>
      <c r="AK43" s="44">
        <f>ROUND(AI43-AJ43,2)</f>
        <v/>
      </c>
      <c r="AL43" s="44">
        <f>ROUND(AP42*N(Debts!$D$12)/12,2)</f>
        <v/>
      </c>
      <c r="AM43" s="44">
        <f>MIN(N(Debts!$E$12),AP42+AL43)</f>
        <v/>
      </c>
      <c r="AN43" s="44">
        <f>AP42+AL43-AM43</f>
        <v/>
      </c>
      <c r="AO43" s="44">
        <f>MIN(AN43,MAX(0,$C43-SUMIFS($H43:$AU43,$H$6:$AU$6,"Rest",$H$5:$AU$5,"&lt;"&amp;AN$5)))</f>
        <v/>
      </c>
      <c r="AP43" s="44">
        <f>ROUND(AN43-AO43,2)</f>
        <v/>
      </c>
      <c r="AQ43" s="44">
        <f>ROUND(AU42*N(Debts!$D$13)/12,2)</f>
        <v/>
      </c>
      <c r="AR43" s="44">
        <f>MIN(N(Debts!$E$13),AU42+AQ43)</f>
        <v/>
      </c>
      <c r="AS43" s="44">
        <f>AU42+AQ43-AR43</f>
        <v/>
      </c>
      <c r="AT43" s="44">
        <f>MIN(AS43,MAX(0,$C43-SUMIFS($H43:$AU43,$H$6:$AU$6,"Rest",$H$5:$AU$5,"&lt;"&amp;AS$5)))</f>
        <v/>
      </c>
      <c r="AU43" s="44">
        <f>ROUND(AS43-AT43,2)</f>
        <v/>
      </c>
    </row>
    <row r="44">
      <c r="A44" s="43" t="n">
        <v>37</v>
      </c>
      <c r="B44" s="45">
        <f>EDATE(Plan!$C$7,A44-1)</f>
        <v/>
      </c>
      <c r="C44" s="46">
        <f>IF(F43&lt;=0.005,0,MAX(0,Plan!$C$6-SUMIF($H$6:$AU$6,"Min paid",H44:AU44)))</f>
        <v/>
      </c>
      <c r="D44" s="46">
        <f>SUMIF($H$6:$AU$6,"Interest",H44:AU44)</f>
        <v/>
      </c>
      <c r="E44" s="46">
        <f>SUMIF($H$6:$AU$6,"Min paid",H44:AU44)+SUMIF($H$6:$AU$6,"Extra paid",H44:AU44)</f>
        <v/>
      </c>
      <c r="F44" s="46">
        <f>SUMIF($H$6:$AU$6,"Balance",H44:AU44)</f>
        <v/>
      </c>
      <c r="G44" s="47">
        <f>IF(AND(F44&lt;=0.005,F43&gt;0.005),A44,"")</f>
        <v/>
      </c>
      <c r="H44" s="44">
        <f>ROUND(L43*N(Debts!$D$6)/12,2)</f>
        <v/>
      </c>
      <c r="I44" s="44">
        <f>MIN(N(Debts!$E$6),L43+H44)</f>
        <v/>
      </c>
      <c r="J44" s="44">
        <f>L43+H44-I44</f>
        <v/>
      </c>
      <c r="K44" s="44">
        <f>MIN(J44,MAX(0,$C44-SUMIFS($H44:$AU44,$H$6:$AU$6,"Rest",$H$5:$AU$5,"&lt;"&amp;J$5)))</f>
        <v/>
      </c>
      <c r="L44" s="44">
        <f>ROUND(J44-K44,2)</f>
        <v/>
      </c>
      <c r="M44" s="44">
        <f>ROUND(Q43*N(Debts!$D$7)/12,2)</f>
        <v/>
      </c>
      <c r="N44" s="44">
        <f>MIN(N(Debts!$E$7),Q43+M44)</f>
        <v/>
      </c>
      <c r="O44" s="44">
        <f>Q43+M44-N44</f>
        <v/>
      </c>
      <c r="P44" s="44">
        <f>MIN(O44,MAX(0,$C44-SUMIFS($H44:$AU44,$H$6:$AU$6,"Rest",$H$5:$AU$5,"&lt;"&amp;O$5)))</f>
        <v/>
      </c>
      <c r="Q44" s="44">
        <f>ROUND(O44-P44,2)</f>
        <v/>
      </c>
      <c r="R44" s="44">
        <f>ROUND(V43*N(Debts!$D$8)/12,2)</f>
        <v/>
      </c>
      <c r="S44" s="44">
        <f>MIN(N(Debts!$E$8),V43+R44)</f>
        <v/>
      </c>
      <c r="T44" s="44">
        <f>V43+R44-S44</f>
        <v/>
      </c>
      <c r="U44" s="44">
        <f>MIN(T44,MAX(0,$C44-SUMIFS($H44:$AU44,$H$6:$AU$6,"Rest",$H$5:$AU$5,"&lt;"&amp;T$5)))</f>
        <v/>
      </c>
      <c r="V44" s="44">
        <f>ROUND(T44-U44,2)</f>
        <v/>
      </c>
      <c r="W44" s="44">
        <f>ROUND(AA43*N(Debts!$D$9)/12,2)</f>
        <v/>
      </c>
      <c r="X44" s="44">
        <f>MIN(N(Debts!$E$9),AA43+W44)</f>
        <v/>
      </c>
      <c r="Y44" s="44">
        <f>AA43+W44-X44</f>
        <v/>
      </c>
      <c r="Z44" s="44">
        <f>MIN(Y44,MAX(0,$C44-SUMIFS($H44:$AU44,$H$6:$AU$6,"Rest",$H$5:$AU$5,"&lt;"&amp;Y$5)))</f>
        <v/>
      </c>
      <c r="AA44" s="44">
        <f>ROUND(Y44-Z44,2)</f>
        <v/>
      </c>
      <c r="AB44" s="44">
        <f>ROUND(AF43*N(Debts!$D$10)/12,2)</f>
        <v/>
      </c>
      <c r="AC44" s="44">
        <f>MIN(N(Debts!$E$10),AF43+AB44)</f>
        <v/>
      </c>
      <c r="AD44" s="44">
        <f>AF43+AB44-AC44</f>
        <v/>
      </c>
      <c r="AE44" s="44">
        <f>MIN(AD44,MAX(0,$C44-SUMIFS($H44:$AU44,$H$6:$AU$6,"Rest",$H$5:$AU$5,"&lt;"&amp;AD$5)))</f>
        <v/>
      </c>
      <c r="AF44" s="44">
        <f>ROUND(AD44-AE44,2)</f>
        <v/>
      </c>
      <c r="AG44" s="44">
        <f>ROUND(AK43*N(Debts!$D$11)/12,2)</f>
        <v/>
      </c>
      <c r="AH44" s="44">
        <f>MIN(N(Debts!$E$11),AK43+AG44)</f>
        <v/>
      </c>
      <c r="AI44" s="44">
        <f>AK43+AG44-AH44</f>
        <v/>
      </c>
      <c r="AJ44" s="44">
        <f>MIN(AI44,MAX(0,$C44-SUMIFS($H44:$AU44,$H$6:$AU$6,"Rest",$H$5:$AU$5,"&lt;"&amp;AI$5)))</f>
        <v/>
      </c>
      <c r="AK44" s="44">
        <f>ROUND(AI44-AJ44,2)</f>
        <v/>
      </c>
      <c r="AL44" s="44">
        <f>ROUND(AP43*N(Debts!$D$12)/12,2)</f>
        <v/>
      </c>
      <c r="AM44" s="44">
        <f>MIN(N(Debts!$E$12),AP43+AL44)</f>
        <v/>
      </c>
      <c r="AN44" s="44">
        <f>AP43+AL44-AM44</f>
        <v/>
      </c>
      <c r="AO44" s="44">
        <f>MIN(AN44,MAX(0,$C44-SUMIFS($H44:$AU44,$H$6:$AU$6,"Rest",$H$5:$AU$5,"&lt;"&amp;AN$5)))</f>
        <v/>
      </c>
      <c r="AP44" s="44">
        <f>ROUND(AN44-AO44,2)</f>
        <v/>
      </c>
      <c r="AQ44" s="44">
        <f>ROUND(AU43*N(Debts!$D$13)/12,2)</f>
        <v/>
      </c>
      <c r="AR44" s="44">
        <f>MIN(N(Debts!$E$13),AU43+AQ44)</f>
        <v/>
      </c>
      <c r="AS44" s="44">
        <f>AU43+AQ44-AR44</f>
        <v/>
      </c>
      <c r="AT44" s="44">
        <f>MIN(AS44,MAX(0,$C44-SUMIFS($H44:$AU44,$H$6:$AU$6,"Rest",$H$5:$AU$5,"&lt;"&amp;AS$5)))</f>
        <v/>
      </c>
      <c r="AU44" s="44">
        <f>ROUND(AS44-AT44,2)</f>
        <v/>
      </c>
    </row>
    <row r="45">
      <c r="A45" s="43" t="n">
        <v>38</v>
      </c>
      <c r="B45" s="45">
        <f>EDATE(Plan!$C$7,A45-1)</f>
        <v/>
      </c>
      <c r="C45" s="46">
        <f>IF(F44&lt;=0.005,0,MAX(0,Plan!$C$6-SUMIF($H$6:$AU$6,"Min paid",H45:AU45)))</f>
        <v/>
      </c>
      <c r="D45" s="46">
        <f>SUMIF($H$6:$AU$6,"Interest",H45:AU45)</f>
        <v/>
      </c>
      <c r="E45" s="46">
        <f>SUMIF($H$6:$AU$6,"Min paid",H45:AU45)+SUMIF($H$6:$AU$6,"Extra paid",H45:AU45)</f>
        <v/>
      </c>
      <c r="F45" s="46">
        <f>SUMIF($H$6:$AU$6,"Balance",H45:AU45)</f>
        <v/>
      </c>
      <c r="G45" s="47">
        <f>IF(AND(F45&lt;=0.005,F44&gt;0.005),A45,"")</f>
        <v/>
      </c>
      <c r="H45" s="44">
        <f>ROUND(L44*N(Debts!$D$6)/12,2)</f>
        <v/>
      </c>
      <c r="I45" s="44">
        <f>MIN(N(Debts!$E$6),L44+H45)</f>
        <v/>
      </c>
      <c r="J45" s="44">
        <f>L44+H45-I45</f>
        <v/>
      </c>
      <c r="K45" s="44">
        <f>MIN(J45,MAX(0,$C45-SUMIFS($H45:$AU45,$H$6:$AU$6,"Rest",$H$5:$AU$5,"&lt;"&amp;J$5)))</f>
        <v/>
      </c>
      <c r="L45" s="44">
        <f>ROUND(J45-K45,2)</f>
        <v/>
      </c>
      <c r="M45" s="44">
        <f>ROUND(Q44*N(Debts!$D$7)/12,2)</f>
        <v/>
      </c>
      <c r="N45" s="44">
        <f>MIN(N(Debts!$E$7),Q44+M45)</f>
        <v/>
      </c>
      <c r="O45" s="44">
        <f>Q44+M45-N45</f>
        <v/>
      </c>
      <c r="P45" s="44">
        <f>MIN(O45,MAX(0,$C45-SUMIFS($H45:$AU45,$H$6:$AU$6,"Rest",$H$5:$AU$5,"&lt;"&amp;O$5)))</f>
        <v/>
      </c>
      <c r="Q45" s="44">
        <f>ROUND(O45-P45,2)</f>
        <v/>
      </c>
      <c r="R45" s="44">
        <f>ROUND(V44*N(Debts!$D$8)/12,2)</f>
        <v/>
      </c>
      <c r="S45" s="44">
        <f>MIN(N(Debts!$E$8),V44+R45)</f>
        <v/>
      </c>
      <c r="T45" s="44">
        <f>V44+R45-S45</f>
        <v/>
      </c>
      <c r="U45" s="44">
        <f>MIN(T45,MAX(0,$C45-SUMIFS($H45:$AU45,$H$6:$AU$6,"Rest",$H$5:$AU$5,"&lt;"&amp;T$5)))</f>
        <v/>
      </c>
      <c r="V45" s="44">
        <f>ROUND(T45-U45,2)</f>
        <v/>
      </c>
      <c r="W45" s="44">
        <f>ROUND(AA44*N(Debts!$D$9)/12,2)</f>
        <v/>
      </c>
      <c r="X45" s="44">
        <f>MIN(N(Debts!$E$9),AA44+W45)</f>
        <v/>
      </c>
      <c r="Y45" s="44">
        <f>AA44+W45-X45</f>
        <v/>
      </c>
      <c r="Z45" s="44">
        <f>MIN(Y45,MAX(0,$C45-SUMIFS($H45:$AU45,$H$6:$AU$6,"Rest",$H$5:$AU$5,"&lt;"&amp;Y$5)))</f>
        <v/>
      </c>
      <c r="AA45" s="44">
        <f>ROUND(Y45-Z45,2)</f>
        <v/>
      </c>
      <c r="AB45" s="44">
        <f>ROUND(AF44*N(Debts!$D$10)/12,2)</f>
        <v/>
      </c>
      <c r="AC45" s="44">
        <f>MIN(N(Debts!$E$10),AF44+AB45)</f>
        <v/>
      </c>
      <c r="AD45" s="44">
        <f>AF44+AB45-AC45</f>
        <v/>
      </c>
      <c r="AE45" s="44">
        <f>MIN(AD45,MAX(0,$C45-SUMIFS($H45:$AU45,$H$6:$AU$6,"Rest",$H$5:$AU$5,"&lt;"&amp;AD$5)))</f>
        <v/>
      </c>
      <c r="AF45" s="44">
        <f>ROUND(AD45-AE45,2)</f>
        <v/>
      </c>
      <c r="AG45" s="44">
        <f>ROUND(AK44*N(Debts!$D$11)/12,2)</f>
        <v/>
      </c>
      <c r="AH45" s="44">
        <f>MIN(N(Debts!$E$11),AK44+AG45)</f>
        <v/>
      </c>
      <c r="AI45" s="44">
        <f>AK44+AG45-AH45</f>
        <v/>
      </c>
      <c r="AJ45" s="44">
        <f>MIN(AI45,MAX(0,$C45-SUMIFS($H45:$AU45,$H$6:$AU$6,"Rest",$H$5:$AU$5,"&lt;"&amp;AI$5)))</f>
        <v/>
      </c>
      <c r="AK45" s="44">
        <f>ROUND(AI45-AJ45,2)</f>
        <v/>
      </c>
      <c r="AL45" s="44">
        <f>ROUND(AP44*N(Debts!$D$12)/12,2)</f>
        <v/>
      </c>
      <c r="AM45" s="44">
        <f>MIN(N(Debts!$E$12),AP44+AL45)</f>
        <v/>
      </c>
      <c r="AN45" s="44">
        <f>AP44+AL45-AM45</f>
        <v/>
      </c>
      <c r="AO45" s="44">
        <f>MIN(AN45,MAX(0,$C45-SUMIFS($H45:$AU45,$H$6:$AU$6,"Rest",$H$5:$AU$5,"&lt;"&amp;AN$5)))</f>
        <v/>
      </c>
      <c r="AP45" s="44">
        <f>ROUND(AN45-AO45,2)</f>
        <v/>
      </c>
      <c r="AQ45" s="44">
        <f>ROUND(AU44*N(Debts!$D$13)/12,2)</f>
        <v/>
      </c>
      <c r="AR45" s="44">
        <f>MIN(N(Debts!$E$13),AU44+AQ45)</f>
        <v/>
      </c>
      <c r="AS45" s="44">
        <f>AU44+AQ45-AR45</f>
        <v/>
      </c>
      <c r="AT45" s="44">
        <f>MIN(AS45,MAX(0,$C45-SUMIFS($H45:$AU45,$H$6:$AU$6,"Rest",$H$5:$AU$5,"&lt;"&amp;AS$5)))</f>
        <v/>
      </c>
      <c r="AU45" s="44">
        <f>ROUND(AS45-AT45,2)</f>
        <v/>
      </c>
    </row>
    <row r="46">
      <c r="A46" s="43" t="n">
        <v>39</v>
      </c>
      <c r="B46" s="45">
        <f>EDATE(Plan!$C$7,A46-1)</f>
        <v/>
      </c>
      <c r="C46" s="46">
        <f>IF(F45&lt;=0.005,0,MAX(0,Plan!$C$6-SUMIF($H$6:$AU$6,"Min paid",H46:AU46)))</f>
        <v/>
      </c>
      <c r="D46" s="46">
        <f>SUMIF($H$6:$AU$6,"Interest",H46:AU46)</f>
        <v/>
      </c>
      <c r="E46" s="46">
        <f>SUMIF($H$6:$AU$6,"Min paid",H46:AU46)+SUMIF($H$6:$AU$6,"Extra paid",H46:AU46)</f>
        <v/>
      </c>
      <c r="F46" s="46">
        <f>SUMIF($H$6:$AU$6,"Balance",H46:AU46)</f>
        <v/>
      </c>
      <c r="G46" s="47">
        <f>IF(AND(F46&lt;=0.005,F45&gt;0.005),A46,"")</f>
        <v/>
      </c>
      <c r="H46" s="44">
        <f>ROUND(L45*N(Debts!$D$6)/12,2)</f>
        <v/>
      </c>
      <c r="I46" s="44">
        <f>MIN(N(Debts!$E$6),L45+H46)</f>
        <v/>
      </c>
      <c r="J46" s="44">
        <f>L45+H46-I46</f>
        <v/>
      </c>
      <c r="K46" s="44">
        <f>MIN(J46,MAX(0,$C46-SUMIFS($H46:$AU46,$H$6:$AU$6,"Rest",$H$5:$AU$5,"&lt;"&amp;J$5)))</f>
        <v/>
      </c>
      <c r="L46" s="44">
        <f>ROUND(J46-K46,2)</f>
        <v/>
      </c>
      <c r="M46" s="44">
        <f>ROUND(Q45*N(Debts!$D$7)/12,2)</f>
        <v/>
      </c>
      <c r="N46" s="44">
        <f>MIN(N(Debts!$E$7),Q45+M46)</f>
        <v/>
      </c>
      <c r="O46" s="44">
        <f>Q45+M46-N46</f>
        <v/>
      </c>
      <c r="P46" s="44">
        <f>MIN(O46,MAX(0,$C46-SUMIFS($H46:$AU46,$H$6:$AU$6,"Rest",$H$5:$AU$5,"&lt;"&amp;O$5)))</f>
        <v/>
      </c>
      <c r="Q46" s="44">
        <f>ROUND(O46-P46,2)</f>
        <v/>
      </c>
      <c r="R46" s="44">
        <f>ROUND(V45*N(Debts!$D$8)/12,2)</f>
        <v/>
      </c>
      <c r="S46" s="44">
        <f>MIN(N(Debts!$E$8),V45+R46)</f>
        <v/>
      </c>
      <c r="T46" s="44">
        <f>V45+R46-S46</f>
        <v/>
      </c>
      <c r="U46" s="44">
        <f>MIN(T46,MAX(0,$C46-SUMIFS($H46:$AU46,$H$6:$AU$6,"Rest",$H$5:$AU$5,"&lt;"&amp;T$5)))</f>
        <v/>
      </c>
      <c r="V46" s="44">
        <f>ROUND(T46-U46,2)</f>
        <v/>
      </c>
      <c r="W46" s="44">
        <f>ROUND(AA45*N(Debts!$D$9)/12,2)</f>
        <v/>
      </c>
      <c r="X46" s="44">
        <f>MIN(N(Debts!$E$9),AA45+W46)</f>
        <v/>
      </c>
      <c r="Y46" s="44">
        <f>AA45+W46-X46</f>
        <v/>
      </c>
      <c r="Z46" s="44">
        <f>MIN(Y46,MAX(0,$C46-SUMIFS($H46:$AU46,$H$6:$AU$6,"Rest",$H$5:$AU$5,"&lt;"&amp;Y$5)))</f>
        <v/>
      </c>
      <c r="AA46" s="44">
        <f>ROUND(Y46-Z46,2)</f>
        <v/>
      </c>
      <c r="AB46" s="44">
        <f>ROUND(AF45*N(Debts!$D$10)/12,2)</f>
        <v/>
      </c>
      <c r="AC46" s="44">
        <f>MIN(N(Debts!$E$10),AF45+AB46)</f>
        <v/>
      </c>
      <c r="AD46" s="44">
        <f>AF45+AB46-AC46</f>
        <v/>
      </c>
      <c r="AE46" s="44">
        <f>MIN(AD46,MAX(0,$C46-SUMIFS($H46:$AU46,$H$6:$AU$6,"Rest",$H$5:$AU$5,"&lt;"&amp;AD$5)))</f>
        <v/>
      </c>
      <c r="AF46" s="44">
        <f>ROUND(AD46-AE46,2)</f>
        <v/>
      </c>
      <c r="AG46" s="44">
        <f>ROUND(AK45*N(Debts!$D$11)/12,2)</f>
        <v/>
      </c>
      <c r="AH46" s="44">
        <f>MIN(N(Debts!$E$11),AK45+AG46)</f>
        <v/>
      </c>
      <c r="AI46" s="44">
        <f>AK45+AG46-AH46</f>
        <v/>
      </c>
      <c r="AJ46" s="44">
        <f>MIN(AI46,MAX(0,$C46-SUMIFS($H46:$AU46,$H$6:$AU$6,"Rest",$H$5:$AU$5,"&lt;"&amp;AI$5)))</f>
        <v/>
      </c>
      <c r="AK46" s="44">
        <f>ROUND(AI46-AJ46,2)</f>
        <v/>
      </c>
      <c r="AL46" s="44">
        <f>ROUND(AP45*N(Debts!$D$12)/12,2)</f>
        <v/>
      </c>
      <c r="AM46" s="44">
        <f>MIN(N(Debts!$E$12),AP45+AL46)</f>
        <v/>
      </c>
      <c r="AN46" s="44">
        <f>AP45+AL46-AM46</f>
        <v/>
      </c>
      <c r="AO46" s="44">
        <f>MIN(AN46,MAX(0,$C46-SUMIFS($H46:$AU46,$H$6:$AU$6,"Rest",$H$5:$AU$5,"&lt;"&amp;AN$5)))</f>
        <v/>
      </c>
      <c r="AP46" s="44">
        <f>ROUND(AN46-AO46,2)</f>
        <v/>
      </c>
      <c r="AQ46" s="44">
        <f>ROUND(AU45*N(Debts!$D$13)/12,2)</f>
        <v/>
      </c>
      <c r="AR46" s="44">
        <f>MIN(N(Debts!$E$13),AU45+AQ46)</f>
        <v/>
      </c>
      <c r="AS46" s="44">
        <f>AU45+AQ46-AR46</f>
        <v/>
      </c>
      <c r="AT46" s="44">
        <f>MIN(AS46,MAX(0,$C46-SUMIFS($H46:$AU46,$H$6:$AU$6,"Rest",$H$5:$AU$5,"&lt;"&amp;AS$5)))</f>
        <v/>
      </c>
      <c r="AU46" s="44">
        <f>ROUND(AS46-AT46,2)</f>
        <v/>
      </c>
    </row>
    <row r="47">
      <c r="A47" s="43" t="n">
        <v>40</v>
      </c>
      <c r="B47" s="45">
        <f>EDATE(Plan!$C$7,A47-1)</f>
        <v/>
      </c>
      <c r="C47" s="46">
        <f>IF(F46&lt;=0.005,0,MAX(0,Plan!$C$6-SUMIF($H$6:$AU$6,"Min paid",H47:AU47)))</f>
        <v/>
      </c>
      <c r="D47" s="46">
        <f>SUMIF($H$6:$AU$6,"Interest",H47:AU47)</f>
        <v/>
      </c>
      <c r="E47" s="46">
        <f>SUMIF($H$6:$AU$6,"Min paid",H47:AU47)+SUMIF($H$6:$AU$6,"Extra paid",H47:AU47)</f>
        <v/>
      </c>
      <c r="F47" s="46">
        <f>SUMIF($H$6:$AU$6,"Balance",H47:AU47)</f>
        <v/>
      </c>
      <c r="G47" s="47">
        <f>IF(AND(F47&lt;=0.005,F46&gt;0.005),A47,"")</f>
        <v/>
      </c>
      <c r="H47" s="44">
        <f>ROUND(L46*N(Debts!$D$6)/12,2)</f>
        <v/>
      </c>
      <c r="I47" s="44">
        <f>MIN(N(Debts!$E$6),L46+H47)</f>
        <v/>
      </c>
      <c r="J47" s="44">
        <f>L46+H47-I47</f>
        <v/>
      </c>
      <c r="K47" s="44">
        <f>MIN(J47,MAX(0,$C47-SUMIFS($H47:$AU47,$H$6:$AU$6,"Rest",$H$5:$AU$5,"&lt;"&amp;J$5)))</f>
        <v/>
      </c>
      <c r="L47" s="44">
        <f>ROUND(J47-K47,2)</f>
        <v/>
      </c>
      <c r="M47" s="44">
        <f>ROUND(Q46*N(Debts!$D$7)/12,2)</f>
        <v/>
      </c>
      <c r="N47" s="44">
        <f>MIN(N(Debts!$E$7),Q46+M47)</f>
        <v/>
      </c>
      <c r="O47" s="44">
        <f>Q46+M47-N47</f>
        <v/>
      </c>
      <c r="P47" s="44">
        <f>MIN(O47,MAX(0,$C47-SUMIFS($H47:$AU47,$H$6:$AU$6,"Rest",$H$5:$AU$5,"&lt;"&amp;O$5)))</f>
        <v/>
      </c>
      <c r="Q47" s="44">
        <f>ROUND(O47-P47,2)</f>
        <v/>
      </c>
      <c r="R47" s="44">
        <f>ROUND(V46*N(Debts!$D$8)/12,2)</f>
        <v/>
      </c>
      <c r="S47" s="44">
        <f>MIN(N(Debts!$E$8),V46+R47)</f>
        <v/>
      </c>
      <c r="T47" s="44">
        <f>V46+R47-S47</f>
        <v/>
      </c>
      <c r="U47" s="44">
        <f>MIN(T47,MAX(0,$C47-SUMIFS($H47:$AU47,$H$6:$AU$6,"Rest",$H$5:$AU$5,"&lt;"&amp;T$5)))</f>
        <v/>
      </c>
      <c r="V47" s="44">
        <f>ROUND(T47-U47,2)</f>
        <v/>
      </c>
      <c r="W47" s="44">
        <f>ROUND(AA46*N(Debts!$D$9)/12,2)</f>
        <v/>
      </c>
      <c r="X47" s="44">
        <f>MIN(N(Debts!$E$9),AA46+W47)</f>
        <v/>
      </c>
      <c r="Y47" s="44">
        <f>AA46+W47-X47</f>
        <v/>
      </c>
      <c r="Z47" s="44">
        <f>MIN(Y47,MAX(0,$C47-SUMIFS($H47:$AU47,$H$6:$AU$6,"Rest",$H$5:$AU$5,"&lt;"&amp;Y$5)))</f>
        <v/>
      </c>
      <c r="AA47" s="44">
        <f>ROUND(Y47-Z47,2)</f>
        <v/>
      </c>
      <c r="AB47" s="44">
        <f>ROUND(AF46*N(Debts!$D$10)/12,2)</f>
        <v/>
      </c>
      <c r="AC47" s="44">
        <f>MIN(N(Debts!$E$10),AF46+AB47)</f>
        <v/>
      </c>
      <c r="AD47" s="44">
        <f>AF46+AB47-AC47</f>
        <v/>
      </c>
      <c r="AE47" s="44">
        <f>MIN(AD47,MAX(0,$C47-SUMIFS($H47:$AU47,$H$6:$AU$6,"Rest",$H$5:$AU$5,"&lt;"&amp;AD$5)))</f>
        <v/>
      </c>
      <c r="AF47" s="44">
        <f>ROUND(AD47-AE47,2)</f>
        <v/>
      </c>
      <c r="AG47" s="44">
        <f>ROUND(AK46*N(Debts!$D$11)/12,2)</f>
        <v/>
      </c>
      <c r="AH47" s="44">
        <f>MIN(N(Debts!$E$11),AK46+AG47)</f>
        <v/>
      </c>
      <c r="AI47" s="44">
        <f>AK46+AG47-AH47</f>
        <v/>
      </c>
      <c r="AJ47" s="44">
        <f>MIN(AI47,MAX(0,$C47-SUMIFS($H47:$AU47,$H$6:$AU$6,"Rest",$H$5:$AU$5,"&lt;"&amp;AI$5)))</f>
        <v/>
      </c>
      <c r="AK47" s="44">
        <f>ROUND(AI47-AJ47,2)</f>
        <v/>
      </c>
      <c r="AL47" s="44">
        <f>ROUND(AP46*N(Debts!$D$12)/12,2)</f>
        <v/>
      </c>
      <c r="AM47" s="44">
        <f>MIN(N(Debts!$E$12),AP46+AL47)</f>
        <v/>
      </c>
      <c r="AN47" s="44">
        <f>AP46+AL47-AM47</f>
        <v/>
      </c>
      <c r="AO47" s="44">
        <f>MIN(AN47,MAX(0,$C47-SUMIFS($H47:$AU47,$H$6:$AU$6,"Rest",$H$5:$AU$5,"&lt;"&amp;AN$5)))</f>
        <v/>
      </c>
      <c r="AP47" s="44">
        <f>ROUND(AN47-AO47,2)</f>
        <v/>
      </c>
      <c r="AQ47" s="44">
        <f>ROUND(AU46*N(Debts!$D$13)/12,2)</f>
        <v/>
      </c>
      <c r="AR47" s="44">
        <f>MIN(N(Debts!$E$13),AU46+AQ47)</f>
        <v/>
      </c>
      <c r="AS47" s="44">
        <f>AU46+AQ47-AR47</f>
        <v/>
      </c>
      <c r="AT47" s="44">
        <f>MIN(AS47,MAX(0,$C47-SUMIFS($H47:$AU47,$H$6:$AU$6,"Rest",$H$5:$AU$5,"&lt;"&amp;AS$5)))</f>
        <v/>
      </c>
      <c r="AU47" s="44">
        <f>ROUND(AS47-AT47,2)</f>
        <v/>
      </c>
    </row>
    <row r="48">
      <c r="A48" s="43" t="n">
        <v>41</v>
      </c>
      <c r="B48" s="45">
        <f>EDATE(Plan!$C$7,A48-1)</f>
        <v/>
      </c>
      <c r="C48" s="46">
        <f>IF(F47&lt;=0.005,0,MAX(0,Plan!$C$6-SUMIF($H$6:$AU$6,"Min paid",H48:AU48)))</f>
        <v/>
      </c>
      <c r="D48" s="46">
        <f>SUMIF($H$6:$AU$6,"Interest",H48:AU48)</f>
        <v/>
      </c>
      <c r="E48" s="46">
        <f>SUMIF($H$6:$AU$6,"Min paid",H48:AU48)+SUMIF($H$6:$AU$6,"Extra paid",H48:AU48)</f>
        <v/>
      </c>
      <c r="F48" s="46">
        <f>SUMIF($H$6:$AU$6,"Balance",H48:AU48)</f>
        <v/>
      </c>
      <c r="G48" s="47">
        <f>IF(AND(F48&lt;=0.005,F47&gt;0.005),A48,"")</f>
        <v/>
      </c>
      <c r="H48" s="44">
        <f>ROUND(L47*N(Debts!$D$6)/12,2)</f>
        <v/>
      </c>
      <c r="I48" s="44">
        <f>MIN(N(Debts!$E$6),L47+H48)</f>
        <v/>
      </c>
      <c r="J48" s="44">
        <f>L47+H48-I48</f>
        <v/>
      </c>
      <c r="K48" s="44">
        <f>MIN(J48,MAX(0,$C48-SUMIFS($H48:$AU48,$H$6:$AU$6,"Rest",$H$5:$AU$5,"&lt;"&amp;J$5)))</f>
        <v/>
      </c>
      <c r="L48" s="44">
        <f>ROUND(J48-K48,2)</f>
        <v/>
      </c>
      <c r="M48" s="44">
        <f>ROUND(Q47*N(Debts!$D$7)/12,2)</f>
        <v/>
      </c>
      <c r="N48" s="44">
        <f>MIN(N(Debts!$E$7),Q47+M48)</f>
        <v/>
      </c>
      <c r="O48" s="44">
        <f>Q47+M48-N48</f>
        <v/>
      </c>
      <c r="P48" s="44">
        <f>MIN(O48,MAX(0,$C48-SUMIFS($H48:$AU48,$H$6:$AU$6,"Rest",$H$5:$AU$5,"&lt;"&amp;O$5)))</f>
        <v/>
      </c>
      <c r="Q48" s="44">
        <f>ROUND(O48-P48,2)</f>
        <v/>
      </c>
      <c r="R48" s="44">
        <f>ROUND(V47*N(Debts!$D$8)/12,2)</f>
        <v/>
      </c>
      <c r="S48" s="44">
        <f>MIN(N(Debts!$E$8),V47+R48)</f>
        <v/>
      </c>
      <c r="T48" s="44">
        <f>V47+R48-S48</f>
        <v/>
      </c>
      <c r="U48" s="44">
        <f>MIN(T48,MAX(0,$C48-SUMIFS($H48:$AU48,$H$6:$AU$6,"Rest",$H$5:$AU$5,"&lt;"&amp;T$5)))</f>
        <v/>
      </c>
      <c r="V48" s="44">
        <f>ROUND(T48-U48,2)</f>
        <v/>
      </c>
      <c r="W48" s="44">
        <f>ROUND(AA47*N(Debts!$D$9)/12,2)</f>
        <v/>
      </c>
      <c r="X48" s="44">
        <f>MIN(N(Debts!$E$9),AA47+W48)</f>
        <v/>
      </c>
      <c r="Y48" s="44">
        <f>AA47+W48-X48</f>
        <v/>
      </c>
      <c r="Z48" s="44">
        <f>MIN(Y48,MAX(0,$C48-SUMIFS($H48:$AU48,$H$6:$AU$6,"Rest",$H$5:$AU$5,"&lt;"&amp;Y$5)))</f>
        <v/>
      </c>
      <c r="AA48" s="44">
        <f>ROUND(Y48-Z48,2)</f>
        <v/>
      </c>
      <c r="AB48" s="44">
        <f>ROUND(AF47*N(Debts!$D$10)/12,2)</f>
        <v/>
      </c>
      <c r="AC48" s="44">
        <f>MIN(N(Debts!$E$10),AF47+AB48)</f>
        <v/>
      </c>
      <c r="AD48" s="44">
        <f>AF47+AB48-AC48</f>
        <v/>
      </c>
      <c r="AE48" s="44">
        <f>MIN(AD48,MAX(0,$C48-SUMIFS($H48:$AU48,$H$6:$AU$6,"Rest",$H$5:$AU$5,"&lt;"&amp;AD$5)))</f>
        <v/>
      </c>
      <c r="AF48" s="44">
        <f>ROUND(AD48-AE48,2)</f>
        <v/>
      </c>
      <c r="AG48" s="44">
        <f>ROUND(AK47*N(Debts!$D$11)/12,2)</f>
        <v/>
      </c>
      <c r="AH48" s="44">
        <f>MIN(N(Debts!$E$11),AK47+AG48)</f>
        <v/>
      </c>
      <c r="AI48" s="44">
        <f>AK47+AG48-AH48</f>
        <v/>
      </c>
      <c r="AJ48" s="44">
        <f>MIN(AI48,MAX(0,$C48-SUMIFS($H48:$AU48,$H$6:$AU$6,"Rest",$H$5:$AU$5,"&lt;"&amp;AI$5)))</f>
        <v/>
      </c>
      <c r="AK48" s="44">
        <f>ROUND(AI48-AJ48,2)</f>
        <v/>
      </c>
      <c r="AL48" s="44">
        <f>ROUND(AP47*N(Debts!$D$12)/12,2)</f>
        <v/>
      </c>
      <c r="AM48" s="44">
        <f>MIN(N(Debts!$E$12),AP47+AL48)</f>
        <v/>
      </c>
      <c r="AN48" s="44">
        <f>AP47+AL48-AM48</f>
        <v/>
      </c>
      <c r="AO48" s="44">
        <f>MIN(AN48,MAX(0,$C48-SUMIFS($H48:$AU48,$H$6:$AU$6,"Rest",$H$5:$AU$5,"&lt;"&amp;AN$5)))</f>
        <v/>
      </c>
      <c r="AP48" s="44">
        <f>ROUND(AN48-AO48,2)</f>
        <v/>
      </c>
      <c r="AQ48" s="44">
        <f>ROUND(AU47*N(Debts!$D$13)/12,2)</f>
        <v/>
      </c>
      <c r="AR48" s="44">
        <f>MIN(N(Debts!$E$13),AU47+AQ48)</f>
        <v/>
      </c>
      <c r="AS48" s="44">
        <f>AU47+AQ48-AR48</f>
        <v/>
      </c>
      <c r="AT48" s="44">
        <f>MIN(AS48,MAX(0,$C48-SUMIFS($H48:$AU48,$H$6:$AU$6,"Rest",$H$5:$AU$5,"&lt;"&amp;AS$5)))</f>
        <v/>
      </c>
      <c r="AU48" s="44">
        <f>ROUND(AS48-AT48,2)</f>
        <v/>
      </c>
    </row>
    <row r="49">
      <c r="A49" s="43" t="n">
        <v>42</v>
      </c>
      <c r="B49" s="45">
        <f>EDATE(Plan!$C$7,A49-1)</f>
        <v/>
      </c>
      <c r="C49" s="46">
        <f>IF(F48&lt;=0.005,0,MAX(0,Plan!$C$6-SUMIF($H$6:$AU$6,"Min paid",H49:AU49)))</f>
        <v/>
      </c>
      <c r="D49" s="46">
        <f>SUMIF($H$6:$AU$6,"Interest",H49:AU49)</f>
        <v/>
      </c>
      <c r="E49" s="46">
        <f>SUMIF($H$6:$AU$6,"Min paid",H49:AU49)+SUMIF($H$6:$AU$6,"Extra paid",H49:AU49)</f>
        <v/>
      </c>
      <c r="F49" s="46">
        <f>SUMIF($H$6:$AU$6,"Balance",H49:AU49)</f>
        <v/>
      </c>
      <c r="G49" s="47">
        <f>IF(AND(F49&lt;=0.005,F48&gt;0.005),A49,"")</f>
        <v/>
      </c>
      <c r="H49" s="44">
        <f>ROUND(L48*N(Debts!$D$6)/12,2)</f>
        <v/>
      </c>
      <c r="I49" s="44">
        <f>MIN(N(Debts!$E$6),L48+H49)</f>
        <v/>
      </c>
      <c r="J49" s="44">
        <f>L48+H49-I49</f>
        <v/>
      </c>
      <c r="K49" s="44">
        <f>MIN(J49,MAX(0,$C49-SUMIFS($H49:$AU49,$H$6:$AU$6,"Rest",$H$5:$AU$5,"&lt;"&amp;J$5)))</f>
        <v/>
      </c>
      <c r="L49" s="44">
        <f>ROUND(J49-K49,2)</f>
        <v/>
      </c>
      <c r="M49" s="44">
        <f>ROUND(Q48*N(Debts!$D$7)/12,2)</f>
        <v/>
      </c>
      <c r="N49" s="44">
        <f>MIN(N(Debts!$E$7),Q48+M49)</f>
        <v/>
      </c>
      <c r="O49" s="44">
        <f>Q48+M49-N49</f>
        <v/>
      </c>
      <c r="P49" s="44">
        <f>MIN(O49,MAX(0,$C49-SUMIFS($H49:$AU49,$H$6:$AU$6,"Rest",$H$5:$AU$5,"&lt;"&amp;O$5)))</f>
        <v/>
      </c>
      <c r="Q49" s="44">
        <f>ROUND(O49-P49,2)</f>
        <v/>
      </c>
      <c r="R49" s="44">
        <f>ROUND(V48*N(Debts!$D$8)/12,2)</f>
        <v/>
      </c>
      <c r="S49" s="44">
        <f>MIN(N(Debts!$E$8),V48+R49)</f>
        <v/>
      </c>
      <c r="T49" s="44">
        <f>V48+R49-S49</f>
        <v/>
      </c>
      <c r="U49" s="44">
        <f>MIN(T49,MAX(0,$C49-SUMIFS($H49:$AU49,$H$6:$AU$6,"Rest",$H$5:$AU$5,"&lt;"&amp;T$5)))</f>
        <v/>
      </c>
      <c r="V49" s="44">
        <f>ROUND(T49-U49,2)</f>
        <v/>
      </c>
      <c r="W49" s="44">
        <f>ROUND(AA48*N(Debts!$D$9)/12,2)</f>
        <v/>
      </c>
      <c r="X49" s="44">
        <f>MIN(N(Debts!$E$9),AA48+W49)</f>
        <v/>
      </c>
      <c r="Y49" s="44">
        <f>AA48+W49-X49</f>
        <v/>
      </c>
      <c r="Z49" s="44">
        <f>MIN(Y49,MAX(0,$C49-SUMIFS($H49:$AU49,$H$6:$AU$6,"Rest",$H$5:$AU$5,"&lt;"&amp;Y$5)))</f>
        <v/>
      </c>
      <c r="AA49" s="44">
        <f>ROUND(Y49-Z49,2)</f>
        <v/>
      </c>
      <c r="AB49" s="44">
        <f>ROUND(AF48*N(Debts!$D$10)/12,2)</f>
        <v/>
      </c>
      <c r="AC49" s="44">
        <f>MIN(N(Debts!$E$10),AF48+AB49)</f>
        <v/>
      </c>
      <c r="AD49" s="44">
        <f>AF48+AB49-AC49</f>
        <v/>
      </c>
      <c r="AE49" s="44">
        <f>MIN(AD49,MAX(0,$C49-SUMIFS($H49:$AU49,$H$6:$AU$6,"Rest",$H$5:$AU$5,"&lt;"&amp;AD$5)))</f>
        <v/>
      </c>
      <c r="AF49" s="44">
        <f>ROUND(AD49-AE49,2)</f>
        <v/>
      </c>
      <c r="AG49" s="44">
        <f>ROUND(AK48*N(Debts!$D$11)/12,2)</f>
        <v/>
      </c>
      <c r="AH49" s="44">
        <f>MIN(N(Debts!$E$11),AK48+AG49)</f>
        <v/>
      </c>
      <c r="AI49" s="44">
        <f>AK48+AG49-AH49</f>
        <v/>
      </c>
      <c r="AJ49" s="44">
        <f>MIN(AI49,MAX(0,$C49-SUMIFS($H49:$AU49,$H$6:$AU$6,"Rest",$H$5:$AU$5,"&lt;"&amp;AI$5)))</f>
        <v/>
      </c>
      <c r="AK49" s="44">
        <f>ROUND(AI49-AJ49,2)</f>
        <v/>
      </c>
      <c r="AL49" s="44">
        <f>ROUND(AP48*N(Debts!$D$12)/12,2)</f>
        <v/>
      </c>
      <c r="AM49" s="44">
        <f>MIN(N(Debts!$E$12),AP48+AL49)</f>
        <v/>
      </c>
      <c r="AN49" s="44">
        <f>AP48+AL49-AM49</f>
        <v/>
      </c>
      <c r="AO49" s="44">
        <f>MIN(AN49,MAX(0,$C49-SUMIFS($H49:$AU49,$H$6:$AU$6,"Rest",$H$5:$AU$5,"&lt;"&amp;AN$5)))</f>
        <v/>
      </c>
      <c r="AP49" s="44">
        <f>ROUND(AN49-AO49,2)</f>
        <v/>
      </c>
      <c r="AQ49" s="44">
        <f>ROUND(AU48*N(Debts!$D$13)/12,2)</f>
        <v/>
      </c>
      <c r="AR49" s="44">
        <f>MIN(N(Debts!$E$13),AU48+AQ49)</f>
        <v/>
      </c>
      <c r="AS49" s="44">
        <f>AU48+AQ49-AR49</f>
        <v/>
      </c>
      <c r="AT49" s="44">
        <f>MIN(AS49,MAX(0,$C49-SUMIFS($H49:$AU49,$H$6:$AU$6,"Rest",$H$5:$AU$5,"&lt;"&amp;AS$5)))</f>
        <v/>
      </c>
      <c r="AU49" s="44">
        <f>ROUND(AS49-AT49,2)</f>
        <v/>
      </c>
    </row>
    <row r="50">
      <c r="A50" s="43" t="n">
        <v>43</v>
      </c>
      <c r="B50" s="45">
        <f>EDATE(Plan!$C$7,A50-1)</f>
        <v/>
      </c>
      <c r="C50" s="46">
        <f>IF(F49&lt;=0.005,0,MAX(0,Plan!$C$6-SUMIF($H$6:$AU$6,"Min paid",H50:AU50)))</f>
        <v/>
      </c>
      <c r="D50" s="46">
        <f>SUMIF($H$6:$AU$6,"Interest",H50:AU50)</f>
        <v/>
      </c>
      <c r="E50" s="46">
        <f>SUMIF($H$6:$AU$6,"Min paid",H50:AU50)+SUMIF($H$6:$AU$6,"Extra paid",H50:AU50)</f>
        <v/>
      </c>
      <c r="F50" s="46">
        <f>SUMIF($H$6:$AU$6,"Balance",H50:AU50)</f>
        <v/>
      </c>
      <c r="G50" s="47">
        <f>IF(AND(F50&lt;=0.005,F49&gt;0.005),A50,"")</f>
        <v/>
      </c>
      <c r="H50" s="44">
        <f>ROUND(L49*N(Debts!$D$6)/12,2)</f>
        <v/>
      </c>
      <c r="I50" s="44">
        <f>MIN(N(Debts!$E$6),L49+H50)</f>
        <v/>
      </c>
      <c r="J50" s="44">
        <f>L49+H50-I50</f>
        <v/>
      </c>
      <c r="K50" s="44">
        <f>MIN(J50,MAX(0,$C50-SUMIFS($H50:$AU50,$H$6:$AU$6,"Rest",$H$5:$AU$5,"&lt;"&amp;J$5)))</f>
        <v/>
      </c>
      <c r="L50" s="44">
        <f>ROUND(J50-K50,2)</f>
        <v/>
      </c>
      <c r="M50" s="44">
        <f>ROUND(Q49*N(Debts!$D$7)/12,2)</f>
        <v/>
      </c>
      <c r="N50" s="44">
        <f>MIN(N(Debts!$E$7),Q49+M50)</f>
        <v/>
      </c>
      <c r="O50" s="44">
        <f>Q49+M50-N50</f>
        <v/>
      </c>
      <c r="P50" s="44">
        <f>MIN(O50,MAX(0,$C50-SUMIFS($H50:$AU50,$H$6:$AU$6,"Rest",$H$5:$AU$5,"&lt;"&amp;O$5)))</f>
        <v/>
      </c>
      <c r="Q50" s="44">
        <f>ROUND(O50-P50,2)</f>
        <v/>
      </c>
      <c r="R50" s="44">
        <f>ROUND(V49*N(Debts!$D$8)/12,2)</f>
        <v/>
      </c>
      <c r="S50" s="44">
        <f>MIN(N(Debts!$E$8),V49+R50)</f>
        <v/>
      </c>
      <c r="T50" s="44">
        <f>V49+R50-S50</f>
        <v/>
      </c>
      <c r="U50" s="44">
        <f>MIN(T50,MAX(0,$C50-SUMIFS($H50:$AU50,$H$6:$AU$6,"Rest",$H$5:$AU$5,"&lt;"&amp;T$5)))</f>
        <v/>
      </c>
      <c r="V50" s="44">
        <f>ROUND(T50-U50,2)</f>
        <v/>
      </c>
      <c r="W50" s="44">
        <f>ROUND(AA49*N(Debts!$D$9)/12,2)</f>
        <v/>
      </c>
      <c r="X50" s="44">
        <f>MIN(N(Debts!$E$9),AA49+W50)</f>
        <v/>
      </c>
      <c r="Y50" s="44">
        <f>AA49+W50-X50</f>
        <v/>
      </c>
      <c r="Z50" s="44">
        <f>MIN(Y50,MAX(0,$C50-SUMIFS($H50:$AU50,$H$6:$AU$6,"Rest",$H$5:$AU$5,"&lt;"&amp;Y$5)))</f>
        <v/>
      </c>
      <c r="AA50" s="44">
        <f>ROUND(Y50-Z50,2)</f>
        <v/>
      </c>
      <c r="AB50" s="44">
        <f>ROUND(AF49*N(Debts!$D$10)/12,2)</f>
        <v/>
      </c>
      <c r="AC50" s="44">
        <f>MIN(N(Debts!$E$10),AF49+AB50)</f>
        <v/>
      </c>
      <c r="AD50" s="44">
        <f>AF49+AB50-AC50</f>
        <v/>
      </c>
      <c r="AE50" s="44">
        <f>MIN(AD50,MAX(0,$C50-SUMIFS($H50:$AU50,$H$6:$AU$6,"Rest",$H$5:$AU$5,"&lt;"&amp;AD$5)))</f>
        <v/>
      </c>
      <c r="AF50" s="44">
        <f>ROUND(AD50-AE50,2)</f>
        <v/>
      </c>
      <c r="AG50" s="44">
        <f>ROUND(AK49*N(Debts!$D$11)/12,2)</f>
        <v/>
      </c>
      <c r="AH50" s="44">
        <f>MIN(N(Debts!$E$11),AK49+AG50)</f>
        <v/>
      </c>
      <c r="AI50" s="44">
        <f>AK49+AG50-AH50</f>
        <v/>
      </c>
      <c r="AJ50" s="44">
        <f>MIN(AI50,MAX(0,$C50-SUMIFS($H50:$AU50,$H$6:$AU$6,"Rest",$H$5:$AU$5,"&lt;"&amp;AI$5)))</f>
        <v/>
      </c>
      <c r="AK50" s="44">
        <f>ROUND(AI50-AJ50,2)</f>
        <v/>
      </c>
      <c r="AL50" s="44">
        <f>ROUND(AP49*N(Debts!$D$12)/12,2)</f>
        <v/>
      </c>
      <c r="AM50" s="44">
        <f>MIN(N(Debts!$E$12),AP49+AL50)</f>
        <v/>
      </c>
      <c r="AN50" s="44">
        <f>AP49+AL50-AM50</f>
        <v/>
      </c>
      <c r="AO50" s="44">
        <f>MIN(AN50,MAX(0,$C50-SUMIFS($H50:$AU50,$H$6:$AU$6,"Rest",$H$5:$AU$5,"&lt;"&amp;AN$5)))</f>
        <v/>
      </c>
      <c r="AP50" s="44">
        <f>ROUND(AN50-AO50,2)</f>
        <v/>
      </c>
      <c r="AQ50" s="44">
        <f>ROUND(AU49*N(Debts!$D$13)/12,2)</f>
        <v/>
      </c>
      <c r="AR50" s="44">
        <f>MIN(N(Debts!$E$13),AU49+AQ50)</f>
        <v/>
      </c>
      <c r="AS50" s="44">
        <f>AU49+AQ50-AR50</f>
        <v/>
      </c>
      <c r="AT50" s="44">
        <f>MIN(AS50,MAX(0,$C50-SUMIFS($H50:$AU50,$H$6:$AU$6,"Rest",$H$5:$AU$5,"&lt;"&amp;AS$5)))</f>
        <v/>
      </c>
      <c r="AU50" s="44">
        <f>ROUND(AS50-AT50,2)</f>
        <v/>
      </c>
    </row>
    <row r="51">
      <c r="A51" s="43" t="n">
        <v>44</v>
      </c>
      <c r="B51" s="45">
        <f>EDATE(Plan!$C$7,A51-1)</f>
        <v/>
      </c>
      <c r="C51" s="46">
        <f>IF(F50&lt;=0.005,0,MAX(0,Plan!$C$6-SUMIF($H$6:$AU$6,"Min paid",H51:AU51)))</f>
        <v/>
      </c>
      <c r="D51" s="46">
        <f>SUMIF($H$6:$AU$6,"Interest",H51:AU51)</f>
        <v/>
      </c>
      <c r="E51" s="46">
        <f>SUMIF($H$6:$AU$6,"Min paid",H51:AU51)+SUMIF($H$6:$AU$6,"Extra paid",H51:AU51)</f>
        <v/>
      </c>
      <c r="F51" s="46">
        <f>SUMIF($H$6:$AU$6,"Balance",H51:AU51)</f>
        <v/>
      </c>
      <c r="G51" s="47">
        <f>IF(AND(F51&lt;=0.005,F50&gt;0.005),A51,"")</f>
        <v/>
      </c>
      <c r="H51" s="44">
        <f>ROUND(L50*N(Debts!$D$6)/12,2)</f>
        <v/>
      </c>
      <c r="I51" s="44">
        <f>MIN(N(Debts!$E$6),L50+H51)</f>
        <v/>
      </c>
      <c r="J51" s="44">
        <f>L50+H51-I51</f>
        <v/>
      </c>
      <c r="K51" s="44">
        <f>MIN(J51,MAX(0,$C51-SUMIFS($H51:$AU51,$H$6:$AU$6,"Rest",$H$5:$AU$5,"&lt;"&amp;J$5)))</f>
        <v/>
      </c>
      <c r="L51" s="44">
        <f>ROUND(J51-K51,2)</f>
        <v/>
      </c>
      <c r="M51" s="44">
        <f>ROUND(Q50*N(Debts!$D$7)/12,2)</f>
        <v/>
      </c>
      <c r="N51" s="44">
        <f>MIN(N(Debts!$E$7),Q50+M51)</f>
        <v/>
      </c>
      <c r="O51" s="44">
        <f>Q50+M51-N51</f>
        <v/>
      </c>
      <c r="P51" s="44">
        <f>MIN(O51,MAX(0,$C51-SUMIFS($H51:$AU51,$H$6:$AU$6,"Rest",$H$5:$AU$5,"&lt;"&amp;O$5)))</f>
        <v/>
      </c>
      <c r="Q51" s="44">
        <f>ROUND(O51-P51,2)</f>
        <v/>
      </c>
      <c r="R51" s="44">
        <f>ROUND(V50*N(Debts!$D$8)/12,2)</f>
        <v/>
      </c>
      <c r="S51" s="44">
        <f>MIN(N(Debts!$E$8),V50+R51)</f>
        <v/>
      </c>
      <c r="T51" s="44">
        <f>V50+R51-S51</f>
        <v/>
      </c>
      <c r="U51" s="44">
        <f>MIN(T51,MAX(0,$C51-SUMIFS($H51:$AU51,$H$6:$AU$6,"Rest",$H$5:$AU$5,"&lt;"&amp;T$5)))</f>
        <v/>
      </c>
      <c r="V51" s="44">
        <f>ROUND(T51-U51,2)</f>
        <v/>
      </c>
      <c r="W51" s="44">
        <f>ROUND(AA50*N(Debts!$D$9)/12,2)</f>
        <v/>
      </c>
      <c r="X51" s="44">
        <f>MIN(N(Debts!$E$9),AA50+W51)</f>
        <v/>
      </c>
      <c r="Y51" s="44">
        <f>AA50+W51-X51</f>
        <v/>
      </c>
      <c r="Z51" s="44">
        <f>MIN(Y51,MAX(0,$C51-SUMIFS($H51:$AU51,$H$6:$AU$6,"Rest",$H$5:$AU$5,"&lt;"&amp;Y$5)))</f>
        <v/>
      </c>
      <c r="AA51" s="44">
        <f>ROUND(Y51-Z51,2)</f>
        <v/>
      </c>
      <c r="AB51" s="44">
        <f>ROUND(AF50*N(Debts!$D$10)/12,2)</f>
        <v/>
      </c>
      <c r="AC51" s="44">
        <f>MIN(N(Debts!$E$10),AF50+AB51)</f>
        <v/>
      </c>
      <c r="AD51" s="44">
        <f>AF50+AB51-AC51</f>
        <v/>
      </c>
      <c r="AE51" s="44">
        <f>MIN(AD51,MAX(0,$C51-SUMIFS($H51:$AU51,$H$6:$AU$6,"Rest",$H$5:$AU$5,"&lt;"&amp;AD$5)))</f>
        <v/>
      </c>
      <c r="AF51" s="44">
        <f>ROUND(AD51-AE51,2)</f>
        <v/>
      </c>
      <c r="AG51" s="44">
        <f>ROUND(AK50*N(Debts!$D$11)/12,2)</f>
        <v/>
      </c>
      <c r="AH51" s="44">
        <f>MIN(N(Debts!$E$11),AK50+AG51)</f>
        <v/>
      </c>
      <c r="AI51" s="44">
        <f>AK50+AG51-AH51</f>
        <v/>
      </c>
      <c r="AJ51" s="44">
        <f>MIN(AI51,MAX(0,$C51-SUMIFS($H51:$AU51,$H$6:$AU$6,"Rest",$H$5:$AU$5,"&lt;"&amp;AI$5)))</f>
        <v/>
      </c>
      <c r="AK51" s="44">
        <f>ROUND(AI51-AJ51,2)</f>
        <v/>
      </c>
      <c r="AL51" s="44">
        <f>ROUND(AP50*N(Debts!$D$12)/12,2)</f>
        <v/>
      </c>
      <c r="AM51" s="44">
        <f>MIN(N(Debts!$E$12),AP50+AL51)</f>
        <v/>
      </c>
      <c r="AN51" s="44">
        <f>AP50+AL51-AM51</f>
        <v/>
      </c>
      <c r="AO51" s="44">
        <f>MIN(AN51,MAX(0,$C51-SUMIFS($H51:$AU51,$H$6:$AU$6,"Rest",$H$5:$AU$5,"&lt;"&amp;AN$5)))</f>
        <v/>
      </c>
      <c r="AP51" s="44">
        <f>ROUND(AN51-AO51,2)</f>
        <v/>
      </c>
      <c r="AQ51" s="44">
        <f>ROUND(AU50*N(Debts!$D$13)/12,2)</f>
        <v/>
      </c>
      <c r="AR51" s="44">
        <f>MIN(N(Debts!$E$13),AU50+AQ51)</f>
        <v/>
      </c>
      <c r="AS51" s="44">
        <f>AU50+AQ51-AR51</f>
        <v/>
      </c>
      <c r="AT51" s="44">
        <f>MIN(AS51,MAX(0,$C51-SUMIFS($H51:$AU51,$H$6:$AU$6,"Rest",$H$5:$AU$5,"&lt;"&amp;AS$5)))</f>
        <v/>
      </c>
      <c r="AU51" s="44">
        <f>ROUND(AS51-AT51,2)</f>
        <v/>
      </c>
    </row>
    <row r="52">
      <c r="A52" s="43" t="n">
        <v>45</v>
      </c>
      <c r="B52" s="45">
        <f>EDATE(Plan!$C$7,A52-1)</f>
        <v/>
      </c>
      <c r="C52" s="46">
        <f>IF(F51&lt;=0.005,0,MAX(0,Plan!$C$6-SUMIF($H$6:$AU$6,"Min paid",H52:AU52)))</f>
        <v/>
      </c>
      <c r="D52" s="46">
        <f>SUMIF($H$6:$AU$6,"Interest",H52:AU52)</f>
        <v/>
      </c>
      <c r="E52" s="46">
        <f>SUMIF($H$6:$AU$6,"Min paid",H52:AU52)+SUMIF($H$6:$AU$6,"Extra paid",H52:AU52)</f>
        <v/>
      </c>
      <c r="F52" s="46">
        <f>SUMIF($H$6:$AU$6,"Balance",H52:AU52)</f>
        <v/>
      </c>
      <c r="G52" s="47">
        <f>IF(AND(F52&lt;=0.005,F51&gt;0.005),A52,"")</f>
        <v/>
      </c>
      <c r="H52" s="44">
        <f>ROUND(L51*N(Debts!$D$6)/12,2)</f>
        <v/>
      </c>
      <c r="I52" s="44">
        <f>MIN(N(Debts!$E$6),L51+H52)</f>
        <v/>
      </c>
      <c r="J52" s="44">
        <f>L51+H52-I52</f>
        <v/>
      </c>
      <c r="K52" s="44">
        <f>MIN(J52,MAX(0,$C52-SUMIFS($H52:$AU52,$H$6:$AU$6,"Rest",$H$5:$AU$5,"&lt;"&amp;J$5)))</f>
        <v/>
      </c>
      <c r="L52" s="44">
        <f>ROUND(J52-K52,2)</f>
        <v/>
      </c>
      <c r="M52" s="44">
        <f>ROUND(Q51*N(Debts!$D$7)/12,2)</f>
        <v/>
      </c>
      <c r="N52" s="44">
        <f>MIN(N(Debts!$E$7),Q51+M52)</f>
        <v/>
      </c>
      <c r="O52" s="44">
        <f>Q51+M52-N52</f>
        <v/>
      </c>
      <c r="P52" s="44">
        <f>MIN(O52,MAX(0,$C52-SUMIFS($H52:$AU52,$H$6:$AU$6,"Rest",$H$5:$AU$5,"&lt;"&amp;O$5)))</f>
        <v/>
      </c>
      <c r="Q52" s="44">
        <f>ROUND(O52-P52,2)</f>
        <v/>
      </c>
      <c r="R52" s="44">
        <f>ROUND(V51*N(Debts!$D$8)/12,2)</f>
        <v/>
      </c>
      <c r="S52" s="44">
        <f>MIN(N(Debts!$E$8),V51+R52)</f>
        <v/>
      </c>
      <c r="T52" s="44">
        <f>V51+R52-S52</f>
        <v/>
      </c>
      <c r="U52" s="44">
        <f>MIN(T52,MAX(0,$C52-SUMIFS($H52:$AU52,$H$6:$AU$6,"Rest",$H$5:$AU$5,"&lt;"&amp;T$5)))</f>
        <v/>
      </c>
      <c r="V52" s="44">
        <f>ROUND(T52-U52,2)</f>
        <v/>
      </c>
      <c r="W52" s="44">
        <f>ROUND(AA51*N(Debts!$D$9)/12,2)</f>
        <v/>
      </c>
      <c r="X52" s="44">
        <f>MIN(N(Debts!$E$9),AA51+W52)</f>
        <v/>
      </c>
      <c r="Y52" s="44">
        <f>AA51+W52-X52</f>
        <v/>
      </c>
      <c r="Z52" s="44">
        <f>MIN(Y52,MAX(0,$C52-SUMIFS($H52:$AU52,$H$6:$AU$6,"Rest",$H$5:$AU$5,"&lt;"&amp;Y$5)))</f>
        <v/>
      </c>
      <c r="AA52" s="44">
        <f>ROUND(Y52-Z52,2)</f>
        <v/>
      </c>
      <c r="AB52" s="44">
        <f>ROUND(AF51*N(Debts!$D$10)/12,2)</f>
        <v/>
      </c>
      <c r="AC52" s="44">
        <f>MIN(N(Debts!$E$10),AF51+AB52)</f>
        <v/>
      </c>
      <c r="AD52" s="44">
        <f>AF51+AB52-AC52</f>
        <v/>
      </c>
      <c r="AE52" s="44">
        <f>MIN(AD52,MAX(0,$C52-SUMIFS($H52:$AU52,$H$6:$AU$6,"Rest",$H$5:$AU$5,"&lt;"&amp;AD$5)))</f>
        <v/>
      </c>
      <c r="AF52" s="44">
        <f>ROUND(AD52-AE52,2)</f>
        <v/>
      </c>
      <c r="AG52" s="44">
        <f>ROUND(AK51*N(Debts!$D$11)/12,2)</f>
        <v/>
      </c>
      <c r="AH52" s="44">
        <f>MIN(N(Debts!$E$11),AK51+AG52)</f>
        <v/>
      </c>
      <c r="AI52" s="44">
        <f>AK51+AG52-AH52</f>
        <v/>
      </c>
      <c r="AJ52" s="44">
        <f>MIN(AI52,MAX(0,$C52-SUMIFS($H52:$AU52,$H$6:$AU$6,"Rest",$H$5:$AU$5,"&lt;"&amp;AI$5)))</f>
        <v/>
      </c>
      <c r="AK52" s="44">
        <f>ROUND(AI52-AJ52,2)</f>
        <v/>
      </c>
      <c r="AL52" s="44">
        <f>ROUND(AP51*N(Debts!$D$12)/12,2)</f>
        <v/>
      </c>
      <c r="AM52" s="44">
        <f>MIN(N(Debts!$E$12),AP51+AL52)</f>
        <v/>
      </c>
      <c r="AN52" s="44">
        <f>AP51+AL52-AM52</f>
        <v/>
      </c>
      <c r="AO52" s="44">
        <f>MIN(AN52,MAX(0,$C52-SUMIFS($H52:$AU52,$H$6:$AU$6,"Rest",$H$5:$AU$5,"&lt;"&amp;AN$5)))</f>
        <v/>
      </c>
      <c r="AP52" s="44">
        <f>ROUND(AN52-AO52,2)</f>
        <v/>
      </c>
      <c r="AQ52" s="44">
        <f>ROUND(AU51*N(Debts!$D$13)/12,2)</f>
        <v/>
      </c>
      <c r="AR52" s="44">
        <f>MIN(N(Debts!$E$13),AU51+AQ52)</f>
        <v/>
      </c>
      <c r="AS52" s="44">
        <f>AU51+AQ52-AR52</f>
        <v/>
      </c>
      <c r="AT52" s="44">
        <f>MIN(AS52,MAX(0,$C52-SUMIFS($H52:$AU52,$H$6:$AU$6,"Rest",$H$5:$AU$5,"&lt;"&amp;AS$5)))</f>
        <v/>
      </c>
      <c r="AU52" s="44">
        <f>ROUND(AS52-AT52,2)</f>
        <v/>
      </c>
    </row>
    <row r="53">
      <c r="A53" s="43" t="n">
        <v>46</v>
      </c>
      <c r="B53" s="45">
        <f>EDATE(Plan!$C$7,A53-1)</f>
        <v/>
      </c>
      <c r="C53" s="46">
        <f>IF(F52&lt;=0.005,0,MAX(0,Plan!$C$6-SUMIF($H$6:$AU$6,"Min paid",H53:AU53)))</f>
        <v/>
      </c>
      <c r="D53" s="46">
        <f>SUMIF($H$6:$AU$6,"Interest",H53:AU53)</f>
        <v/>
      </c>
      <c r="E53" s="46">
        <f>SUMIF($H$6:$AU$6,"Min paid",H53:AU53)+SUMIF($H$6:$AU$6,"Extra paid",H53:AU53)</f>
        <v/>
      </c>
      <c r="F53" s="46">
        <f>SUMIF($H$6:$AU$6,"Balance",H53:AU53)</f>
        <v/>
      </c>
      <c r="G53" s="47">
        <f>IF(AND(F53&lt;=0.005,F52&gt;0.005),A53,"")</f>
        <v/>
      </c>
      <c r="H53" s="44">
        <f>ROUND(L52*N(Debts!$D$6)/12,2)</f>
        <v/>
      </c>
      <c r="I53" s="44">
        <f>MIN(N(Debts!$E$6),L52+H53)</f>
        <v/>
      </c>
      <c r="J53" s="44">
        <f>L52+H53-I53</f>
        <v/>
      </c>
      <c r="K53" s="44">
        <f>MIN(J53,MAX(0,$C53-SUMIFS($H53:$AU53,$H$6:$AU$6,"Rest",$H$5:$AU$5,"&lt;"&amp;J$5)))</f>
        <v/>
      </c>
      <c r="L53" s="44">
        <f>ROUND(J53-K53,2)</f>
        <v/>
      </c>
      <c r="M53" s="44">
        <f>ROUND(Q52*N(Debts!$D$7)/12,2)</f>
        <v/>
      </c>
      <c r="N53" s="44">
        <f>MIN(N(Debts!$E$7),Q52+M53)</f>
        <v/>
      </c>
      <c r="O53" s="44">
        <f>Q52+M53-N53</f>
        <v/>
      </c>
      <c r="P53" s="44">
        <f>MIN(O53,MAX(0,$C53-SUMIFS($H53:$AU53,$H$6:$AU$6,"Rest",$H$5:$AU$5,"&lt;"&amp;O$5)))</f>
        <v/>
      </c>
      <c r="Q53" s="44">
        <f>ROUND(O53-P53,2)</f>
        <v/>
      </c>
      <c r="R53" s="44">
        <f>ROUND(V52*N(Debts!$D$8)/12,2)</f>
        <v/>
      </c>
      <c r="S53" s="44">
        <f>MIN(N(Debts!$E$8),V52+R53)</f>
        <v/>
      </c>
      <c r="T53" s="44">
        <f>V52+R53-S53</f>
        <v/>
      </c>
      <c r="U53" s="44">
        <f>MIN(T53,MAX(0,$C53-SUMIFS($H53:$AU53,$H$6:$AU$6,"Rest",$H$5:$AU$5,"&lt;"&amp;T$5)))</f>
        <v/>
      </c>
      <c r="V53" s="44">
        <f>ROUND(T53-U53,2)</f>
        <v/>
      </c>
      <c r="W53" s="44">
        <f>ROUND(AA52*N(Debts!$D$9)/12,2)</f>
        <v/>
      </c>
      <c r="X53" s="44">
        <f>MIN(N(Debts!$E$9),AA52+W53)</f>
        <v/>
      </c>
      <c r="Y53" s="44">
        <f>AA52+W53-X53</f>
        <v/>
      </c>
      <c r="Z53" s="44">
        <f>MIN(Y53,MAX(0,$C53-SUMIFS($H53:$AU53,$H$6:$AU$6,"Rest",$H$5:$AU$5,"&lt;"&amp;Y$5)))</f>
        <v/>
      </c>
      <c r="AA53" s="44">
        <f>ROUND(Y53-Z53,2)</f>
        <v/>
      </c>
      <c r="AB53" s="44">
        <f>ROUND(AF52*N(Debts!$D$10)/12,2)</f>
        <v/>
      </c>
      <c r="AC53" s="44">
        <f>MIN(N(Debts!$E$10),AF52+AB53)</f>
        <v/>
      </c>
      <c r="AD53" s="44">
        <f>AF52+AB53-AC53</f>
        <v/>
      </c>
      <c r="AE53" s="44">
        <f>MIN(AD53,MAX(0,$C53-SUMIFS($H53:$AU53,$H$6:$AU$6,"Rest",$H$5:$AU$5,"&lt;"&amp;AD$5)))</f>
        <v/>
      </c>
      <c r="AF53" s="44">
        <f>ROUND(AD53-AE53,2)</f>
        <v/>
      </c>
      <c r="AG53" s="44">
        <f>ROUND(AK52*N(Debts!$D$11)/12,2)</f>
        <v/>
      </c>
      <c r="AH53" s="44">
        <f>MIN(N(Debts!$E$11),AK52+AG53)</f>
        <v/>
      </c>
      <c r="AI53" s="44">
        <f>AK52+AG53-AH53</f>
        <v/>
      </c>
      <c r="AJ53" s="44">
        <f>MIN(AI53,MAX(0,$C53-SUMIFS($H53:$AU53,$H$6:$AU$6,"Rest",$H$5:$AU$5,"&lt;"&amp;AI$5)))</f>
        <v/>
      </c>
      <c r="AK53" s="44">
        <f>ROUND(AI53-AJ53,2)</f>
        <v/>
      </c>
      <c r="AL53" s="44">
        <f>ROUND(AP52*N(Debts!$D$12)/12,2)</f>
        <v/>
      </c>
      <c r="AM53" s="44">
        <f>MIN(N(Debts!$E$12),AP52+AL53)</f>
        <v/>
      </c>
      <c r="AN53" s="44">
        <f>AP52+AL53-AM53</f>
        <v/>
      </c>
      <c r="AO53" s="44">
        <f>MIN(AN53,MAX(0,$C53-SUMIFS($H53:$AU53,$H$6:$AU$6,"Rest",$H$5:$AU$5,"&lt;"&amp;AN$5)))</f>
        <v/>
      </c>
      <c r="AP53" s="44">
        <f>ROUND(AN53-AO53,2)</f>
        <v/>
      </c>
      <c r="AQ53" s="44">
        <f>ROUND(AU52*N(Debts!$D$13)/12,2)</f>
        <v/>
      </c>
      <c r="AR53" s="44">
        <f>MIN(N(Debts!$E$13),AU52+AQ53)</f>
        <v/>
      </c>
      <c r="AS53" s="44">
        <f>AU52+AQ53-AR53</f>
        <v/>
      </c>
      <c r="AT53" s="44">
        <f>MIN(AS53,MAX(0,$C53-SUMIFS($H53:$AU53,$H$6:$AU$6,"Rest",$H$5:$AU$5,"&lt;"&amp;AS$5)))</f>
        <v/>
      </c>
      <c r="AU53" s="44">
        <f>ROUND(AS53-AT53,2)</f>
        <v/>
      </c>
    </row>
    <row r="54">
      <c r="A54" s="43" t="n">
        <v>47</v>
      </c>
      <c r="B54" s="45">
        <f>EDATE(Plan!$C$7,A54-1)</f>
        <v/>
      </c>
      <c r="C54" s="46">
        <f>IF(F53&lt;=0.005,0,MAX(0,Plan!$C$6-SUMIF($H$6:$AU$6,"Min paid",H54:AU54)))</f>
        <v/>
      </c>
      <c r="D54" s="46">
        <f>SUMIF($H$6:$AU$6,"Interest",H54:AU54)</f>
        <v/>
      </c>
      <c r="E54" s="46">
        <f>SUMIF($H$6:$AU$6,"Min paid",H54:AU54)+SUMIF($H$6:$AU$6,"Extra paid",H54:AU54)</f>
        <v/>
      </c>
      <c r="F54" s="46">
        <f>SUMIF($H$6:$AU$6,"Balance",H54:AU54)</f>
        <v/>
      </c>
      <c r="G54" s="47">
        <f>IF(AND(F54&lt;=0.005,F53&gt;0.005),A54,"")</f>
        <v/>
      </c>
      <c r="H54" s="44">
        <f>ROUND(L53*N(Debts!$D$6)/12,2)</f>
        <v/>
      </c>
      <c r="I54" s="44">
        <f>MIN(N(Debts!$E$6),L53+H54)</f>
        <v/>
      </c>
      <c r="J54" s="44">
        <f>L53+H54-I54</f>
        <v/>
      </c>
      <c r="K54" s="44">
        <f>MIN(J54,MAX(0,$C54-SUMIFS($H54:$AU54,$H$6:$AU$6,"Rest",$H$5:$AU$5,"&lt;"&amp;J$5)))</f>
        <v/>
      </c>
      <c r="L54" s="44">
        <f>ROUND(J54-K54,2)</f>
        <v/>
      </c>
      <c r="M54" s="44">
        <f>ROUND(Q53*N(Debts!$D$7)/12,2)</f>
        <v/>
      </c>
      <c r="N54" s="44">
        <f>MIN(N(Debts!$E$7),Q53+M54)</f>
        <v/>
      </c>
      <c r="O54" s="44">
        <f>Q53+M54-N54</f>
        <v/>
      </c>
      <c r="P54" s="44">
        <f>MIN(O54,MAX(0,$C54-SUMIFS($H54:$AU54,$H$6:$AU$6,"Rest",$H$5:$AU$5,"&lt;"&amp;O$5)))</f>
        <v/>
      </c>
      <c r="Q54" s="44">
        <f>ROUND(O54-P54,2)</f>
        <v/>
      </c>
      <c r="R54" s="44">
        <f>ROUND(V53*N(Debts!$D$8)/12,2)</f>
        <v/>
      </c>
      <c r="S54" s="44">
        <f>MIN(N(Debts!$E$8),V53+R54)</f>
        <v/>
      </c>
      <c r="T54" s="44">
        <f>V53+R54-S54</f>
        <v/>
      </c>
      <c r="U54" s="44">
        <f>MIN(T54,MAX(0,$C54-SUMIFS($H54:$AU54,$H$6:$AU$6,"Rest",$H$5:$AU$5,"&lt;"&amp;T$5)))</f>
        <v/>
      </c>
      <c r="V54" s="44">
        <f>ROUND(T54-U54,2)</f>
        <v/>
      </c>
      <c r="W54" s="44">
        <f>ROUND(AA53*N(Debts!$D$9)/12,2)</f>
        <v/>
      </c>
      <c r="X54" s="44">
        <f>MIN(N(Debts!$E$9),AA53+W54)</f>
        <v/>
      </c>
      <c r="Y54" s="44">
        <f>AA53+W54-X54</f>
        <v/>
      </c>
      <c r="Z54" s="44">
        <f>MIN(Y54,MAX(0,$C54-SUMIFS($H54:$AU54,$H$6:$AU$6,"Rest",$H$5:$AU$5,"&lt;"&amp;Y$5)))</f>
        <v/>
      </c>
      <c r="AA54" s="44">
        <f>ROUND(Y54-Z54,2)</f>
        <v/>
      </c>
      <c r="AB54" s="44">
        <f>ROUND(AF53*N(Debts!$D$10)/12,2)</f>
        <v/>
      </c>
      <c r="AC54" s="44">
        <f>MIN(N(Debts!$E$10),AF53+AB54)</f>
        <v/>
      </c>
      <c r="AD54" s="44">
        <f>AF53+AB54-AC54</f>
        <v/>
      </c>
      <c r="AE54" s="44">
        <f>MIN(AD54,MAX(0,$C54-SUMIFS($H54:$AU54,$H$6:$AU$6,"Rest",$H$5:$AU$5,"&lt;"&amp;AD$5)))</f>
        <v/>
      </c>
      <c r="AF54" s="44">
        <f>ROUND(AD54-AE54,2)</f>
        <v/>
      </c>
      <c r="AG54" s="44">
        <f>ROUND(AK53*N(Debts!$D$11)/12,2)</f>
        <v/>
      </c>
      <c r="AH54" s="44">
        <f>MIN(N(Debts!$E$11),AK53+AG54)</f>
        <v/>
      </c>
      <c r="AI54" s="44">
        <f>AK53+AG54-AH54</f>
        <v/>
      </c>
      <c r="AJ54" s="44">
        <f>MIN(AI54,MAX(0,$C54-SUMIFS($H54:$AU54,$H$6:$AU$6,"Rest",$H$5:$AU$5,"&lt;"&amp;AI$5)))</f>
        <v/>
      </c>
      <c r="AK54" s="44">
        <f>ROUND(AI54-AJ54,2)</f>
        <v/>
      </c>
      <c r="AL54" s="44">
        <f>ROUND(AP53*N(Debts!$D$12)/12,2)</f>
        <v/>
      </c>
      <c r="AM54" s="44">
        <f>MIN(N(Debts!$E$12),AP53+AL54)</f>
        <v/>
      </c>
      <c r="AN54" s="44">
        <f>AP53+AL54-AM54</f>
        <v/>
      </c>
      <c r="AO54" s="44">
        <f>MIN(AN54,MAX(0,$C54-SUMIFS($H54:$AU54,$H$6:$AU$6,"Rest",$H$5:$AU$5,"&lt;"&amp;AN$5)))</f>
        <v/>
      </c>
      <c r="AP54" s="44">
        <f>ROUND(AN54-AO54,2)</f>
        <v/>
      </c>
      <c r="AQ54" s="44">
        <f>ROUND(AU53*N(Debts!$D$13)/12,2)</f>
        <v/>
      </c>
      <c r="AR54" s="44">
        <f>MIN(N(Debts!$E$13),AU53+AQ54)</f>
        <v/>
      </c>
      <c r="AS54" s="44">
        <f>AU53+AQ54-AR54</f>
        <v/>
      </c>
      <c r="AT54" s="44">
        <f>MIN(AS54,MAX(0,$C54-SUMIFS($H54:$AU54,$H$6:$AU$6,"Rest",$H$5:$AU$5,"&lt;"&amp;AS$5)))</f>
        <v/>
      </c>
      <c r="AU54" s="44">
        <f>ROUND(AS54-AT54,2)</f>
        <v/>
      </c>
    </row>
    <row r="55">
      <c r="A55" s="43" t="n">
        <v>48</v>
      </c>
      <c r="B55" s="45">
        <f>EDATE(Plan!$C$7,A55-1)</f>
        <v/>
      </c>
      <c r="C55" s="46">
        <f>IF(F54&lt;=0.005,0,MAX(0,Plan!$C$6-SUMIF($H$6:$AU$6,"Min paid",H55:AU55)))</f>
        <v/>
      </c>
      <c r="D55" s="46">
        <f>SUMIF($H$6:$AU$6,"Interest",H55:AU55)</f>
        <v/>
      </c>
      <c r="E55" s="46">
        <f>SUMIF($H$6:$AU$6,"Min paid",H55:AU55)+SUMIF($H$6:$AU$6,"Extra paid",H55:AU55)</f>
        <v/>
      </c>
      <c r="F55" s="46">
        <f>SUMIF($H$6:$AU$6,"Balance",H55:AU55)</f>
        <v/>
      </c>
      <c r="G55" s="47">
        <f>IF(AND(F55&lt;=0.005,F54&gt;0.005),A55,"")</f>
        <v/>
      </c>
      <c r="H55" s="44">
        <f>ROUND(L54*N(Debts!$D$6)/12,2)</f>
        <v/>
      </c>
      <c r="I55" s="44">
        <f>MIN(N(Debts!$E$6),L54+H55)</f>
        <v/>
      </c>
      <c r="J55" s="44">
        <f>L54+H55-I55</f>
        <v/>
      </c>
      <c r="K55" s="44">
        <f>MIN(J55,MAX(0,$C55-SUMIFS($H55:$AU55,$H$6:$AU$6,"Rest",$H$5:$AU$5,"&lt;"&amp;J$5)))</f>
        <v/>
      </c>
      <c r="L55" s="44">
        <f>ROUND(J55-K55,2)</f>
        <v/>
      </c>
      <c r="M55" s="44">
        <f>ROUND(Q54*N(Debts!$D$7)/12,2)</f>
        <v/>
      </c>
      <c r="N55" s="44">
        <f>MIN(N(Debts!$E$7),Q54+M55)</f>
        <v/>
      </c>
      <c r="O55" s="44">
        <f>Q54+M55-N55</f>
        <v/>
      </c>
      <c r="P55" s="44">
        <f>MIN(O55,MAX(0,$C55-SUMIFS($H55:$AU55,$H$6:$AU$6,"Rest",$H$5:$AU$5,"&lt;"&amp;O$5)))</f>
        <v/>
      </c>
      <c r="Q55" s="44">
        <f>ROUND(O55-P55,2)</f>
        <v/>
      </c>
      <c r="R55" s="44">
        <f>ROUND(V54*N(Debts!$D$8)/12,2)</f>
        <v/>
      </c>
      <c r="S55" s="44">
        <f>MIN(N(Debts!$E$8),V54+R55)</f>
        <v/>
      </c>
      <c r="T55" s="44">
        <f>V54+R55-S55</f>
        <v/>
      </c>
      <c r="U55" s="44">
        <f>MIN(T55,MAX(0,$C55-SUMIFS($H55:$AU55,$H$6:$AU$6,"Rest",$H$5:$AU$5,"&lt;"&amp;T$5)))</f>
        <v/>
      </c>
      <c r="V55" s="44">
        <f>ROUND(T55-U55,2)</f>
        <v/>
      </c>
      <c r="W55" s="44">
        <f>ROUND(AA54*N(Debts!$D$9)/12,2)</f>
        <v/>
      </c>
      <c r="X55" s="44">
        <f>MIN(N(Debts!$E$9),AA54+W55)</f>
        <v/>
      </c>
      <c r="Y55" s="44">
        <f>AA54+W55-X55</f>
        <v/>
      </c>
      <c r="Z55" s="44">
        <f>MIN(Y55,MAX(0,$C55-SUMIFS($H55:$AU55,$H$6:$AU$6,"Rest",$H$5:$AU$5,"&lt;"&amp;Y$5)))</f>
        <v/>
      </c>
      <c r="AA55" s="44">
        <f>ROUND(Y55-Z55,2)</f>
        <v/>
      </c>
      <c r="AB55" s="44">
        <f>ROUND(AF54*N(Debts!$D$10)/12,2)</f>
        <v/>
      </c>
      <c r="AC55" s="44">
        <f>MIN(N(Debts!$E$10),AF54+AB55)</f>
        <v/>
      </c>
      <c r="AD55" s="44">
        <f>AF54+AB55-AC55</f>
        <v/>
      </c>
      <c r="AE55" s="44">
        <f>MIN(AD55,MAX(0,$C55-SUMIFS($H55:$AU55,$H$6:$AU$6,"Rest",$H$5:$AU$5,"&lt;"&amp;AD$5)))</f>
        <v/>
      </c>
      <c r="AF55" s="44">
        <f>ROUND(AD55-AE55,2)</f>
        <v/>
      </c>
      <c r="AG55" s="44">
        <f>ROUND(AK54*N(Debts!$D$11)/12,2)</f>
        <v/>
      </c>
      <c r="AH55" s="44">
        <f>MIN(N(Debts!$E$11),AK54+AG55)</f>
        <v/>
      </c>
      <c r="AI55" s="44">
        <f>AK54+AG55-AH55</f>
        <v/>
      </c>
      <c r="AJ55" s="44">
        <f>MIN(AI55,MAX(0,$C55-SUMIFS($H55:$AU55,$H$6:$AU$6,"Rest",$H$5:$AU$5,"&lt;"&amp;AI$5)))</f>
        <v/>
      </c>
      <c r="AK55" s="44">
        <f>ROUND(AI55-AJ55,2)</f>
        <v/>
      </c>
      <c r="AL55" s="44">
        <f>ROUND(AP54*N(Debts!$D$12)/12,2)</f>
        <v/>
      </c>
      <c r="AM55" s="44">
        <f>MIN(N(Debts!$E$12),AP54+AL55)</f>
        <v/>
      </c>
      <c r="AN55" s="44">
        <f>AP54+AL55-AM55</f>
        <v/>
      </c>
      <c r="AO55" s="44">
        <f>MIN(AN55,MAX(0,$C55-SUMIFS($H55:$AU55,$H$6:$AU$6,"Rest",$H$5:$AU$5,"&lt;"&amp;AN$5)))</f>
        <v/>
      </c>
      <c r="AP55" s="44">
        <f>ROUND(AN55-AO55,2)</f>
        <v/>
      </c>
      <c r="AQ55" s="44">
        <f>ROUND(AU54*N(Debts!$D$13)/12,2)</f>
        <v/>
      </c>
      <c r="AR55" s="44">
        <f>MIN(N(Debts!$E$13),AU54+AQ55)</f>
        <v/>
      </c>
      <c r="AS55" s="44">
        <f>AU54+AQ55-AR55</f>
        <v/>
      </c>
      <c r="AT55" s="44">
        <f>MIN(AS55,MAX(0,$C55-SUMIFS($H55:$AU55,$H$6:$AU$6,"Rest",$H$5:$AU$5,"&lt;"&amp;AS$5)))</f>
        <v/>
      </c>
      <c r="AU55" s="44">
        <f>ROUND(AS55-AT55,2)</f>
        <v/>
      </c>
    </row>
    <row r="56">
      <c r="A56" s="43" t="n">
        <v>49</v>
      </c>
      <c r="B56" s="45">
        <f>EDATE(Plan!$C$7,A56-1)</f>
        <v/>
      </c>
      <c r="C56" s="46">
        <f>IF(F55&lt;=0.005,0,MAX(0,Plan!$C$6-SUMIF($H$6:$AU$6,"Min paid",H56:AU56)))</f>
        <v/>
      </c>
      <c r="D56" s="46">
        <f>SUMIF($H$6:$AU$6,"Interest",H56:AU56)</f>
        <v/>
      </c>
      <c r="E56" s="46">
        <f>SUMIF($H$6:$AU$6,"Min paid",H56:AU56)+SUMIF($H$6:$AU$6,"Extra paid",H56:AU56)</f>
        <v/>
      </c>
      <c r="F56" s="46">
        <f>SUMIF($H$6:$AU$6,"Balance",H56:AU56)</f>
        <v/>
      </c>
      <c r="G56" s="47">
        <f>IF(AND(F56&lt;=0.005,F55&gt;0.005),A56,"")</f>
        <v/>
      </c>
      <c r="H56" s="44">
        <f>ROUND(L55*N(Debts!$D$6)/12,2)</f>
        <v/>
      </c>
      <c r="I56" s="44">
        <f>MIN(N(Debts!$E$6),L55+H56)</f>
        <v/>
      </c>
      <c r="J56" s="44">
        <f>L55+H56-I56</f>
        <v/>
      </c>
      <c r="K56" s="44">
        <f>MIN(J56,MAX(0,$C56-SUMIFS($H56:$AU56,$H$6:$AU$6,"Rest",$H$5:$AU$5,"&lt;"&amp;J$5)))</f>
        <v/>
      </c>
      <c r="L56" s="44">
        <f>ROUND(J56-K56,2)</f>
        <v/>
      </c>
      <c r="M56" s="44">
        <f>ROUND(Q55*N(Debts!$D$7)/12,2)</f>
        <v/>
      </c>
      <c r="N56" s="44">
        <f>MIN(N(Debts!$E$7),Q55+M56)</f>
        <v/>
      </c>
      <c r="O56" s="44">
        <f>Q55+M56-N56</f>
        <v/>
      </c>
      <c r="P56" s="44">
        <f>MIN(O56,MAX(0,$C56-SUMIFS($H56:$AU56,$H$6:$AU$6,"Rest",$H$5:$AU$5,"&lt;"&amp;O$5)))</f>
        <v/>
      </c>
      <c r="Q56" s="44">
        <f>ROUND(O56-P56,2)</f>
        <v/>
      </c>
      <c r="R56" s="44">
        <f>ROUND(V55*N(Debts!$D$8)/12,2)</f>
        <v/>
      </c>
      <c r="S56" s="44">
        <f>MIN(N(Debts!$E$8),V55+R56)</f>
        <v/>
      </c>
      <c r="T56" s="44">
        <f>V55+R56-S56</f>
        <v/>
      </c>
      <c r="U56" s="44">
        <f>MIN(T56,MAX(0,$C56-SUMIFS($H56:$AU56,$H$6:$AU$6,"Rest",$H$5:$AU$5,"&lt;"&amp;T$5)))</f>
        <v/>
      </c>
      <c r="V56" s="44">
        <f>ROUND(T56-U56,2)</f>
        <v/>
      </c>
      <c r="W56" s="44">
        <f>ROUND(AA55*N(Debts!$D$9)/12,2)</f>
        <v/>
      </c>
      <c r="X56" s="44">
        <f>MIN(N(Debts!$E$9),AA55+W56)</f>
        <v/>
      </c>
      <c r="Y56" s="44">
        <f>AA55+W56-X56</f>
        <v/>
      </c>
      <c r="Z56" s="44">
        <f>MIN(Y56,MAX(0,$C56-SUMIFS($H56:$AU56,$H$6:$AU$6,"Rest",$H$5:$AU$5,"&lt;"&amp;Y$5)))</f>
        <v/>
      </c>
      <c r="AA56" s="44">
        <f>ROUND(Y56-Z56,2)</f>
        <v/>
      </c>
      <c r="AB56" s="44">
        <f>ROUND(AF55*N(Debts!$D$10)/12,2)</f>
        <v/>
      </c>
      <c r="AC56" s="44">
        <f>MIN(N(Debts!$E$10),AF55+AB56)</f>
        <v/>
      </c>
      <c r="AD56" s="44">
        <f>AF55+AB56-AC56</f>
        <v/>
      </c>
      <c r="AE56" s="44">
        <f>MIN(AD56,MAX(0,$C56-SUMIFS($H56:$AU56,$H$6:$AU$6,"Rest",$H$5:$AU$5,"&lt;"&amp;AD$5)))</f>
        <v/>
      </c>
      <c r="AF56" s="44">
        <f>ROUND(AD56-AE56,2)</f>
        <v/>
      </c>
      <c r="AG56" s="44">
        <f>ROUND(AK55*N(Debts!$D$11)/12,2)</f>
        <v/>
      </c>
      <c r="AH56" s="44">
        <f>MIN(N(Debts!$E$11),AK55+AG56)</f>
        <v/>
      </c>
      <c r="AI56" s="44">
        <f>AK55+AG56-AH56</f>
        <v/>
      </c>
      <c r="AJ56" s="44">
        <f>MIN(AI56,MAX(0,$C56-SUMIFS($H56:$AU56,$H$6:$AU$6,"Rest",$H$5:$AU$5,"&lt;"&amp;AI$5)))</f>
        <v/>
      </c>
      <c r="AK56" s="44">
        <f>ROUND(AI56-AJ56,2)</f>
        <v/>
      </c>
      <c r="AL56" s="44">
        <f>ROUND(AP55*N(Debts!$D$12)/12,2)</f>
        <v/>
      </c>
      <c r="AM56" s="44">
        <f>MIN(N(Debts!$E$12),AP55+AL56)</f>
        <v/>
      </c>
      <c r="AN56" s="44">
        <f>AP55+AL56-AM56</f>
        <v/>
      </c>
      <c r="AO56" s="44">
        <f>MIN(AN56,MAX(0,$C56-SUMIFS($H56:$AU56,$H$6:$AU$6,"Rest",$H$5:$AU$5,"&lt;"&amp;AN$5)))</f>
        <v/>
      </c>
      <c r="AP56" s="44">
        <f>ROUND(AN56-AO56,2)</f>
        <v/>
      </c>
      <c r="AQ56" s="44">
        <f>ROUND(AU55*N(Debts!$D$13)/12,2)</f>
        <v/>
      </c>
      <c r="AR56" s="44">
        <f>MIN(N(Debts!$E$13),AU55+AQ56)</f>
        <v/>
      </c>
      <c r="AS56" s="44">
        <f>AU55+AQ56-AR56</f>
        <v/>
      </c>
      <c r="AT56" s="44">
        <f>MIN(AS56,MAX(0,$C56-SUMIFS($H56:$AU56,$H$6:$AU$6,"Rest",$H$5:$AU$5,"&lt;"&amp;AS$5)))</f>
        <v/>
      </c>
      <c r="AU56" s="44">
        <f>ROUND(AS56-AT56,2)</f>
        <v/>
      </c>
    </row>
    <row r="57">
      <c r="A57" s="43" t="n">
        <v>50</v>
      </c>
      <c r="B57" s="45">
        <f>EDATE(Plan!$C$7,A57-1)</f>
        <v/>
      </c>
      <c r="C57" s="46">
        <f>IF(F56&lt;=0.005,0,MAX(0,Plan!$C$6-SUMIF($H$6:$AU$6,"Min paid",H57:AU57)))</f>
        <v/>
      </c>
      <c r="D57" s="46">
        <f>SUMIF($H$6:$AU$6,"Interest",H57:AU57)</f>
        <v/>
      </c>
      <c r="E57" s="46">
        <f>SUMIF($H$6:$AU$6,"Min paid",H57:AU57)+SUMIF($H$6:$AU$6,"Extra paid",H57:AU57)</f>
        <v/>
      </c>
      <c r="F57" s="46">
        <f>SUMIF($H$6:$AU$6,"Balance",H57:AU57)</f>
        <v/>
      </c>
      <c r="G57" s="47">
        <f>IF(AND(F57&lt;=0.005,F56&gt;0.005),A57,"")</f>
        <v/>
      </c>
      <c r="H57" s="44">
        <f>ROUND(L56*N(Debts!$D$6)/12,2)</f>
        <v/>
      </c>
      <c r="I57" s="44">
        <f>MIN(N(Debts!$E$6),L56+H57)</f>
        <v/>
      </c>
      <c r="J57" s="44">
        <f>L56+H57-I57</f>
        <v/>
      </c>
      <c r="K57" s="44">
        <f>MIN(J57,MAX(0,$C57-SUMIFS($H57:$AU57,$H$6:$AU$6,"Rest",$H$5:$AU$5,"&lt;"&amp;J$5)))</f>
        <v/>
      </c>
      <c r="L57" s="44">
        <f>ROUND(J57-K57,2)</f>
        <v/>
      </c>
      <c r="M57" s="44">
        <f>ROUND(Q56*N(Debts!$D$7)/12,2)</f>
        <v/>
      </c>
      <c r="N57" s="44">
        <f>MIN(N(Debts!$E$7),Q56+M57)</f>
        <v/>
      </c>
      <c r="O57" s="44">
        <f>Q56+M57-N57</f>
        <v/>
      </c>
      <c r="P57" s="44">
        <f>MIN(O57,MAX(0,$C57-SUMIFS($H57:$AU57,$H$6:$AU$6,"Rest",$H$5:$AU$5,"&lt;"&amp;O$5)))</f>
        <v/>
      </c>
      <c r="Q57" s="44">
        <f>ROUND(O57-P57,2)</f>
        <v/>
      </c>
      <c r="R57" s="44">
        <f>ROUND(V56*N(Debts!$D$8)/12,2)</f>
        <v/>
      </c>
      <c r="S57" s="44">
        <f>MIN(N(Debts!$E$8),V56+R57)</f>
        <v/>
      </c>
      <c r="T57" s="44">
        <f>V56+R57-S57</f>
        <v/>
      </c>
      <c r="U57" s="44">
        <f>MIN(T57,MAX(0,$C57-SUMIFS($H57:$AU57,$H$6:$AU$6,"Rest",$H$5:$AU$5,"&lt;"&amp;T$5)))</f>
        <v/>
      </c>
      <c r="V57" s="44">
        <f>ROUND(T57-U57,2)</f>
        <v/>
      </c>
      <c r="W57" s="44">
        <f>ROUND(AA56*N(Debts!$D$9)/12,2)</f>
        <v/>
      </c>
      <c r="X57" s="44">
        <f>MIN(N(Debts!$E$9),AA56+W57)</f>
        <v/>
      </c>
      <c r="Y57" s="44">
        <f>AA56+W57-X57</f>
        <v/>
      </c>
      <c r="Z57" s="44">
        <f>MIN(Y57,MAX(0,$C57-SUMIFS($H57:$AU57,$H$6:$AU$6,"Rest",$H$5:$AU$5,"&lt;"&amp;Y$5)))</f>
        <v/>
      </c>
      <c r="AA57" s="44">
        <f>ROUND(Y57-Z57,2)</f>
        <v/>
      </c>
      <c r="AB57" s="44">
        <f>ROUND(AF56*N(Debts!$D$10)/12,2)</f>
        <v/>
      </c>
      <c r="AC57" s="44">
        <f>MIN(N(Debts!$E$10),AF56+AB57)</f>
        <v/>
      </c>
      <c r="AD57" s="44">
        <f>AF56+AB57-AC57</f>
        <v/>
      </c>
      <c r="AE57" s="44">
        <f>MIN(AD57,MAX(0,$C57-SUMIFS($H57:$AU57,$H$6:$AU$6,"Rest",$H$5:$AU$5,"&lt;"&amp;AD$5)))</f>
        <v/>
      </c>
      <c r="AF57" s="44">
        <f>ROUND(AD57-AE57,2)</f>
        <v/>
      </c>
      <c r="AG57" s="44">
        <f>ROUND(AK56*N(Debts!$D$11)/12,2)</f>
        <v/>
      </c>
      <c r="AH57" s="44">
        <f>MIN(N(Debts!$E$11),AK56+AG57)</f>
        <v/>
      </c>
      <c r="AI57" s="44">
        <f>AK56+AG57-AH57</f>
        <v/>
      </c>
      <c r="AJ57" s="44">
        <f>MIN(AI57,MAX(0,$C57-SUMIFS($H57:$AU57,$H$6:$AU$6,"Rest",$H$5:$AU$5,"&lt;"&amp;AI$5)))</f>
        <v/>
      </c>
      <c r="AK57" s="44">
        <f>ROUND(AI57-AJ57,2)</f>
        <v/>
      </c>
      <c r="AL57" s="44">
        <f>ROUND(AP56*N(Debts!$D$12)/12,2)</f>
        <v/>
      </c>
      <c r="AM57" s="44">
        <f>MIN(N(Debts!$E$12),AP56+AL57)</f>
        <v/>
      </c>
      <c r="AN57" s="44">
        <f>AP56+AL57-AM57</f>
        <v/>
      </c>
      <c r="AO57" s="44">
        <f>MIN(AN57,MAX(0,$C57-SUMIFS($H57:$AU57,$H$6:$AU$6,"Rest",$H$5:$AU$5,"&lt;"&amp;AN$5)))</f>
        <v/>
      </c>
      <c r="AP57" s="44">
        <f>ROUND(AN57-AO57,2)</f>
        <v/>
      </c>
      <c r="AQ57" s="44">
        <f>ROUND(AU56*N(Debts!$D$13)/12,2)</f>
        <v/>
      </c>
      <c r="AR57" s="44">
        <f>MIN(N(Debts!$E$13),AU56+AQ57)</f>
        <v/>
      </c>
      <c r="AS57" s="44">
        <f>AU56+AQ57-AR57</f>
        <v/>
      </c>
      <c r="AT57" s="44">
        <f>MIN(AS57,MAX(0,$C57-SUMIFS($H57:$AU57,$H$6:$AU$6,"Rest",$H$5:$AU$5,"&lt;"&amp;AS$5)))</f>
        <v/>
      </c>
      <c r="AU57" s="44">
        <f>ROUND(AS57-AT57,2)</f>
        <v/>
      </c>
    </row>
    <row r="58">
      <c r="A58" s="43" t="n">
        <v>51</v>
      </c>
      <c r="B58" s="45">
        <f>EDATE(Plan!$C$7,A58-1)</f>
        <v/>
      </c>
      <c r="C58" s="46">
        <f>IF(F57&lt;=0.005,0,MAX(0,Plan!$C$6-SUMIF($H$6:$AU$6,"Min paid",H58:AU58)))</f>
        <v/>
      </c>
      <c r="D58" s="46">
        <f>SUMIF($H$6:$AU$6,"Interest",H58:AU58)</f>
        <v/>
      </c>
      <c r="E58" s="46">
        <f>SUMIF($H$6:$AU$6,"Min paid",H58:AU58)+SUMIF($H$6:$AU$6,"Extra paid",H58:AU58)</f>
        <v/>
      </c>
      <c r="F58" s="46">
        <f>SUMIF($H$6:$AU$6,"Balance",H58:AU58)</f>
        <v/>
      </c>
      <c r="G58" s="47">
        <f>IF(AND(F58&lt;=0.005,F57&gt;0.005),A58,"")</f>
        <v/>
      </c>
      <c r="H58" s="44">
        <f>ROUND(L57*N(Debts!$D$6)/12,2)</f>
        <v/>
      </c>
      <c r="I58" s="44">
        <f>MIN(N(Debts!$E$6),L57+H58)</f>
        <v/>
      </c>
      <c r="J58" s="44">
        <f>L57+H58-I58</f>
        <v/>
      </c>
      <c r="K58" s="44">
        <f>MIN(J58,MAX(0,$C58-SUMIFS($H58:$AU58,$H$6:$AU$6,"Rest",$H$5:$AU$5,"&lt;"&amp;J$5)))</f>
        <v/>
      </c>
      <c r="L58" s="44">
        <f>ROUND(J58-K58,2)</f>
        <v/>
      </c>
      <c r="M58" s="44">
        <f>ROUND(Q57*N(Debts!$D$7)/12,2)</f>
        <v/>
      </c>
      <c r="N58" s="44">
        <f>MIN(N(Debts!$E$7),Q57+M58)</f>
        <v/>
      </c>
      <c r="O58" s="44">
        <f>Q57+M58-N58</f>
        <v/>
      </c>
      <c r="P58" s="44">
        <f>MIN(O58,MAX(0,$C58-SUMIFS($H58:$AU58,$H$6:$AU$6,"Rest",$H$5:$AU$5,"&lt;"&amp;O$5)))</f>
        <v/>
      </c>
      <c r="Q58" s="44">
        <f>ROUND(O58-P58,2)</f>
        <v/>
      </c>
      <c r="R58" s="44">
        <f>ROUND(V57*N(Debts!$D$8)/12,2)</f>
        <v/>
      </c>
      <c r="S58" s="44">
        <f>MIN(N(Debts!$E$8),V57+R58)</f>
        <v/>
      </c>
      <c r="T58" s="44">
        <f>V57+R58-S58</f>
        <v/>
      </c>
      <c r="U58" s="44">
        <f>MIN(T58,MAX(0,$C58-SUMIFS($H58:$AU58,$H$6:$AU$6,"Rest",$H$5:$AU$5,"&lt;"&amp;T$5)))</f>
        <v/>
      </c>
      <c r="V58" s="44">
        <f>ROUND(T58-U58,2)</f>
        <v/>
      </c>
      <c r="W58" s="44">
        <f>ROUND(AA57*N(Debts!$D$9)/12,2)</f>
        <v/>
      </c>
      <c r="X58" s="44">
        <f>MIN(N(Debts!$E$9),AA57+W58)</f>
        <v/>
      </c>
      <c r="Y58" s="44">
        <f>AA57+W58-X58</f>
        <v/>
      </c>
      <c r="Z58" s="44">
        <f>MIN(Y58,MAX(0,$C58-SUMIFS($H58:$AU58,$H$6:$AU$6,"Rest",$H$5:$AU$5,"&lt;"&amp;Y$5)))</f>
        <v/>
      </c>
      <c r="AA58" s="44">
        <f>ROUND(Y58-Z58,2)</f>
        <v/>
      </c>
      <c r="AB58" s="44">
        <f>ROUND(AF57*N(Debts!$D$10)/12,2)</f>
        <v/>
      </c>
      <c r="AC58" s="44">
        <f>MIN(N(Debts!$E$10),AF57+AB58)</f>
        <v/>
      </c>
      <c r="AD58" s="44">
        <f>AF57+AB58-AC58</f>
        <v/>
      </c>
      <c r="AE58" s="44">
        <f>MIN(AD58,MAX(0,$C58-SUMIFS($H58:$AU58,$H$6:$AU$6,"Rest",$H$5:$AU$5,"&lt;"&amp;AD$5)))</f>
        <v/>
      </c>
      <c r="AF58" s="44">
        <f>ROUND(AD58-AE58,2)</f>
        <v/>
      </c>
      <c r="AG58" s="44">
        <f>ROUND(AK57*N(Debts!$D$11)/12,2)</f>
        <v/>
      </c>
      <c r="AH58" s="44">
        <f>MIN(N(Debts!$E$11),AK57+AG58)</f>
        <v/>
      </c>
      <c r="AI58" s="44">
        <f>AK57+AG58-AH58</f>
        <v/>
      </c>
      <c r="AJ58" s="44">
        <f>MIN(AI58,MAX(0,$C58-SUMIFS($H58:$AU58,$H$6:$AU$6,"Rest",$H$5:$AU$5,"&lt;"&amp;AI$5)))</f>
        <v/>
      </c>
      <c r="AK58" s="44">
        <f>ROUND(AI58-AJ58,2)</f>
        <v/>
      </c>
      <c r="AL58" s="44">
        <f>ROUND(AP57*N(Debts!$D$12)/12,2)</f>
        <v/>
      </c>
      <c r="AM58" s="44">
        <f>MIN(N(Debts!$E$12),AP57+AL58)</f>
        <v/>
      </c>
      <c r="AN58" s="44">
        <f>AP57+AL58-AM58</f>
        <v/>
      </c>
      <c r="AO58" s="44">
        <f>MIN(AN58,MAX(0,$C58-SUMIFS($H58:$AU58,$H$6:$AU$6,"Rest",$H$5:$AU$5,"&lt;"&amp;AN$5)))</f>
        <v/>
      </c>
      <c r="AP58" s="44">
        <f>ROUND(AN58-AO58,2)</f>
        <v/>
      </c>
      <c r="AQ58" s="44">
        <f>ROUND(AU57*N(Debts!$D$13)/12,2)</f>
        <v/>
      </c>
      <c r="AR58" s="44">
        <f>MIN(N(Debts!$E$13),AU57+AQ58)</f>
        <v/>
      </c>
      <c r="AS58" s="44">
        <f>AU57+AQ58-AR58</f>
        <v/>
      </c>
      <c r="AT58" s="44">
        <f>MIN(AS58,MAX(0,$C58-SUMIFS($H58:$AU58,$H$6:$AU$6,"Rest",$H$5:$AU$5,"&lt;"&amp;AS$5)))</f>
        <v/>
      </c>
      <c r="AU58" s="44">
        <f>ROUND(AS58-AT58,2)</f>
        <v/>
      </c>
    </row>
    <row r="59">
      <c r="A59" s="43" t="n">
        <v>52</v>
      </c>
      <c r="B59" s="45">
        <f>EDATE(Plan!$C$7,A59-1)</f>
        <v/>
      </c>
      <c r="C59" s="46">
        <f>IF(F58&lt;=0.005,0,MAX(0,Plan!$C$6-SUMIF($H$6:$AU$6,"Min paid",H59:AU59)))</f>
        <v/>
      </c>
      <c r="D59" s="46">
        <f>SUMIF($H$6:$AU$6,"Interest",H59:AU59)</f>
        <v/>
      </c>
      <c r="E59" s="46">
        <f>SUMIF($H$6:$AU$6,"Min paid",H59:AU59)+SUMIF($H$6:$AU$6,"Extra paid",H59:AU59)</f>
        <v/>
      </c>
      <c r="F59" s="46">
        <f>SUMIF($H$6:$AU$6,"Balance",H59:AU59)</f>
        <v/>
      </c>
      <c r="G59" s="47">
        <f>IF(AND(F59&lt;=0.005,F58&gt;0.005),A59,"")</f>
        <v/>
      </c>
      <c r="H59" s="44">
        <f>ROUND(L58*N(Debts!$D$6)/12,2)</f>
        <v/>
      </c>
      <c r="I59" s="44">
        <f>MIN(N(Debts!$E$6),L58+H59)</f>
        <v/>
      </c>
      <c r="J59" s="44">
        <f>L58+H59-I59</f>
        <v/>
      </c>
      <c r="K59" s="44">
        <f>MIN(J59,MAX(0,$C59-SUMIFS($H59:$AU59,$H$6:$AU$6,"Rest",$H$5:$AU$5,"&lt;"&amp;J$5)))</f>
        <v/>
      </c>
      <c r="L59" s="44">
        <f>ROUND(J59-K59,2)</f>
        <v/>
      </c>
      <c r="M59" s="44">
        <f>ROUND(Q58*N(Debts!$D$7)/12,2)</f>
        <v/>
      </c>
      <c r="N59" s="44">
        <f>MIN(N(Debts!$E$7),Q58+M59)</f>
        <v/>
      </c>
      <c r="O59" s="44">
        <f>Q58+M59-N59</f>
        <v/>
      </c>
      <c r="P59" s="44">
        <f>MIN(O59,MAX(0,$C59-SUMIFS($H59:$AU59,$H$6:$AU$6,"Rest",$H$5:$AU$5,"&lt;"&amp;O$5)))</f>
        <v/>
      </c>
      <c r="Q59" s="44">
        <f>ROUND(O59-P59,2)</f>
        <v/>
      </c>
      <c r="R59" s="44">
        <f>ROUND(V58*N(Debts!$D$8)/12,2)</f>
        <v/>
      </c>
      <c r="S59" s="44">
        <f>MIN(N(Debts!$E$8),V58+R59)</f>
        <v/>
      </c>
      <c r="T59" s="44">
        <f>V58+R59-S59</f>
        <v/>
      </c>
      <c r="U59" s="44">
        <f>MIN(T59,MAX(0,$C59-SUMIFS($H59:$AU59,$H$6:$AU$6,"Rest",$H$5:$AU$5,"&lt;"&amp;T$5)))</f>
        <v/>
      </c>
      <c r="V59" s="44">
        <f>ROUND(T59-U59,2)</f>
        <v/>
      </c>
      <c r="W59" s="44">
        <f>ROUND(AA58*N(Debts!$D$9)/12,2)</f>
        <v/>
      </c>
      <c r="X59" s="44">
        <f>MIN(N(Debts!$E$9),AA58+W59)</f>
        <v/>
      </c>
      <c r="Y59" s="44">
        <f>AA58+W59-X59</f>
        <v/>
      </c>
      <c r="Z59" s="44">
        <f>MIN(Y59,MAX(0,$C59-SUMIFS($H59:$AU59,$H$6:$AU$6,"Rest",$H$5:$AU$5,"&lt;"&amp;Y$5)))</f>
        <v/>
      </c>
      <c r="AA59" s="44">
        <f>ROUND(Y59-Z59,2)</f>
        <v/>
      </c>
      <c r="AB59" s="44">
        <f>ROUND(AF58*N(Debts!$D$10)/12,2)</f>
        <v/>
      </c>
      <c r="AC59" s="44">
        <f>MIN(N(Debts!$E$10),AF58+AB59)</f>
        <v/>
      </c>
      <c r="AD59" s="44">
        <f>AF58+AB59-AC59</f>
        <v/>
      </c>
      <c r="AE59" s="44">
        <f>MIN(AD59,MAX(0,$C59-SUMIFS($H59:$AU59,$H$6:$AU$6,"Rest",$H$5:$AU$5,"&lt;"&amp;AD$5)))</f>
        <v/>
      </c>
      <c r="AF59" s="44">
        <f>ROUND(AD59-AE59,2)</f>
        <v/>
      </c>
      <c r="AG59" s="44">
        <f>ROUND(AK58*N(Debts!$D$11)/12,2)</f>
        <v/>
      </c>
      <c r="AH59" s="44">
        <f>MIN(N(Debts!$E$11),AK58+AG59)</f>
        <v/>
      </c>
      <c r="AI59" s="44">
        <f>AK58+AG59-AH59</f>
        <v/>
      </c>
      <c r="AJ59" s="44">
        <f>MIN(AI59,MAX(0,$C59-SUMIFS($H59:$AU59,$H$6:$AU$6,"Rest",$H$5:$AU$5,"&lt;"&amp;AI$5)))</f>
        <v/>
      </c>
      <c r="AK59" s="44">
        <f>ROUND(AI59-AJ59,2)</f>
        <v/>
      </c>
      <c r="AL59" s="44">
        <f>ROUND(AP58*N(Debts!$D$12)/12,2)</f>
        <v/>
      </c>
      <c r="AM59" s="44">
        <f>MIN(N(Debts!$E$12),AP58+AL59)</f>
        <v/>
      </c>
      <c r="AN59" s="44">
        <f>AP58+AL59-AM59</f>
        <v/>
      </c>
      <c r="AO59" s="44">
        <f>MIN(AN59,MAX(0,$C59-SUMIFS($H59:$AU59,$H$6:$AU$6,"Rest",$H$5:$AU$5,"&lt;"&amp;AN$5)))</f>
        <v/>
      </c>
      <c r="AP59" s="44">
        <f>ROUND(AN59-AO59,2)</f>
        <v/>
      </c>
      <c r="AQ59" s="44">
        <f>ROUND(AU58*N(Debts!$D$13)/12,2)</f>
        <v/>
      </c>
      <c r="AR59" s="44">
        <f>MIN(N(Debts!$E$13),AU58+AQ59)</f>
        <v/>
      </c>
      <c r="AS59" s="44">
        <f>AU58+AQ59-AR59</f>
        <v/>
      </c>
      <c r="AT59" s="44">
        <f>MIN(AS59,MAX(0,$C59-SUMIFS($H59:$AU59,$H$6:$AU$6,"Rest",$H$5:$AU$5,"&lt;"&amp;AS$5)))</f>
        <v/>
      </c>
      <c r="AU59" s="44">
        <f>ROUND(AS59-AT59,2)</f>
        <v/>
      </c>
    </row>
    <row r="60">
      <c r="A60" s="43" t="n">
        <v>53</v>
      </c>
      <c r="B60" s="45">
        <f>EDATE(Plan!$C$7,A60-1)</f>
        <v/>
      </c>
      <c r="C60" s="46">
        <f>IF(F59&lt;=0.005,0,MAX(0,Plan!$C$6-SUMIF($H$6:$AU$6,"Min paid",H60:AU60)))</f>
        <v/>
      </c>
      <c r="D60" s="46">
        <f>SUMIF($H$6:$AU$6,"Interest",H60:AU60)</f>
        <v/>
      </c>
      <c r="E60" s="46">
        <f>SUMIF($H$6:$AU$6,"Min paid",H60:AU60)+SUMIF($H$6:$AU$6,"Extra paid",H60:AU60)</f>
        <v/>
      </c>
      <c r="F60" s="46">
        <f>SUMIF($H$6:$AU$6,"Balance",H60:AU60)</f>
        <v/>
      </c>
      <c r="G60" s="47">
        <f>IF(AND(F60&lt;=0.005,F59&gt;0.005),A60,"")</f>
        <v/>
      </c>
      <c r="H60" s="44">
        <f>ROUND(L59*N(Debts!$D$6)/12,2)</f>
        <v/>
      </c>
      <c r="I60" s="44">
        <f>MIN(N(Debts!$E$6),L59+H60)</f>
        <v/>
      </c>
      <c r="J60" s="44">
        <f>L59+H60-I60</f>
        <v/>
      </c>
      <c r="K60" s="44">
        <f>MIN(J60,MAX(0,$C60-SUMIFS($H60:$AU60,$H$6:$AU$6,"Rest",$H$5:$AU$5,"&lt;"&amp;J$5)))</f>
        <v/>
      </c>
      <c r="L60" s="44">
        <f>ROUND(J60-K60,2)</f>
        <v/>
      </c>
      <c r="M60" s="44">
        <f>ROUND(Q59*N(Debts!$D$7)/12,2)</f>
        <v/>
      </c>
      <c r="N60" s="44">
        <f>MIN(N(Debts!$E$7),Q59+M60)</f>
        <v/>
      </c>
      <c r="O60" s="44">
        <f>Q59+M60-N60</f>
        <v/>
      </c>
      <c r="P60" s="44">
        <f>MIN(O60,MAX(0,$C60-SUMIFS($H60:$AU60,$H$6:$AU$6,"Rest",$H$5:$AU$5,"&lt;"&amp;O$5)))</f>
        <v/>
      </c>
      <c r="Q60" s="44">
        <f>ROUND(O60-P60,2)</f>
        <v/>
      </c>
      <c r="R60" s="44">
        <f>ROUND(V59*N(Debts!$D$8)/12,2)</f>
        <v/>
      </c>
      <c r="S60" s="44">
        <f>MIN(N(Debts!$E$8),V59+R60)</f>
        <v/>
      </c>
      <c r="T60" s="44">
        <f>V59+R60-S60</f>
        <v/>
      </c>
      <c r="U60" s="44">
        <f>MIN(T60,MAX(0,$C60-SUMIFS($H60:$AU60,$H$6:$AU$6,"Rest",$H$5:$AU$5,"&lt;"&amp;T$5)))</f>
        <v/>
      </c>
      <c r="V60" s="44">
        <f>ROUND(T60-U60,2)</f>
        <v/>
      </c>
      <c r="W60" s="44">
        <f>ROUND(AA59*N(Debts!$D$9)/12,2)</f>
        <v/>
      </c>
      <c r="X60" s="44">
        <f>MIN(N(Debts!$E$9),AA59+W60)</f>
        <v/>
      </c>
      <c r="Y60" s="44">
        <f>AA59+W60-X60</f>
        <v/>
      </c>
      <c r="Z60" s="44">
        <f>MIN(Y60,MAX(0,$C60-SUMIFS($H60:$AU60,$H$6:$AU$6,"Rest",$H$5:$AU$5,"&lt;"&amp;Y$5)))</f>
        <v/>
      </c>
      <c r="AA60" s="44">
        <f>ROUND(Y60-Z60,2)</f>
        <v/>
      </c>
      <c r="AB60" s="44">
        <f>ROUND(AF59*N(Debts!$D$10)/12,2)</f>
        <v/>
      </c>
      <c r="AC60" s="44">
        <f>MIN(N(Debts!$E$10),AF59+AB60)</f>
        <v/>
      </c>
      <c r="AD60" s="44">
        <f>AF59+AB60-AC60</f>
        <v/>
      </c>
      <c r="AE60" s="44">
        <f>MIN(AD60,MAX(0,$C60-SUMIFS($H60:$AU60,$H$6:$AU$6,"Rest",$H$5:$AU$5,"&lt;"&amp;AD$5)))</f>
        <v/>
      </c>
      <c r="AF60" s="44">
        <f>ROUND(AD60-AE60,2)</f>
        <v/>
      </c>
      <c r="AG60" s="44">
        <f>ROUND(AK59*N(Debts!$D$11)/12,2)</f>
        <v/>
      </c>
      <c r="AH60" s="44">
        <f>MIN(N(Debts!$E$11),AK59+AG60)</f>
        <v/>
      </c>
      <c r="AI60" s="44">
        <f>AK59+AG60-AH60</f>
        <v/>
      </c>
      <c r="AJ60" s="44">
        <f>MIN(AI60,MAX(0,$C60-SUMIFS($H60:$AU60,$H$6:$AU$6,"Rest",$H$5:$AU$5,"&lt;"&amp;AI$5)))</f>
        <v/>
      </c>
      <c r="AK60" s="44">
        <f>ROUND(AI60-AJ60,2)</f>
        <v/>
      </c>
      <c r="AL60" s="44">
        <f>ROUND(AP59*N(Debts!$D$12)/12,2)</f>
        <v/>
      </c>
      <c r="AM60" s="44">
        <f>MIN(N(Debts!$E$12),AP59+AL60)</f>
        <v/>
      </c>
      <c r="AN60" s="44">
        <f>AP59+AL60-AM60</f>
        <v/>
      </c>
      <c r="AO60" s="44">
        <f>MIN(AN60,MAX(0,$C60-SUMIFS($H60:$AU60,$H$6:$AU$6,"Rest",$H$5:$AU$5,"&lt;"&amp;AN$5)))</f>
        <v/>
      </c>
      <c r="AP60" s="44">
        <f>ROUND(AN60-AO60,2)</f>
        <v/>
      </c>
      <c r="AQ60" s="44">
        <f>ROUND(AU59*N(Debts!$D$13)/12,2)</f>
        <v/>
      </c>
      <c r="AR60" s="44">
        <f>MIN(N(Debts!$E$13),AU59+AQ60)</f>
        <v/>
      </c>
      <c r="AS60" s="44">
        <f>AU59+AQ60-AR60</f>
        <v/>
      </c>
      <c r="AT60" s="44">
        <f>MIN(AS60,MAX(0,$C60-SUMIFS($H60:$AU60,$H$6:$AU$6,"Rest",$H$5:$AU$5,"&lt;"&amp;AS$5)))</f>
        <v/>
      </c>
      <c r="AU60" s="44">
        <f>ROUND(AS60-AT60,2)</f>
        <v/>
      </c>
    </row>
    <row r="61">
      <c r="A61" s="43" t="n">
        <v>54</v>
      </c>
      <c r="B61" s="45">
        <f>EDATE(Plan!$C$7,A61-1)</f>
        <v/>
      </c>
      <c r="C61" s="46">
        <f>IF(F60&lt;=0.005,0,MAX(0,Plan!$C$6-SUMIF($H$6:$AU$6,"Min paid",H61:AU61)))</f>
        <v/>
      </c>
      <c r="D61" s="46">
        <f>SUMIF($H$6:$AU$6,"Interest",H61:AU61)</f>
        <v/>
      </c>
      <c r="E61" s="46">
        <f>SUMIF($H$6:$AU$6,"Min paid",H61:AU61)+SUMIF($H$6:$AU$6,"Extra paid",H61:AU61)</f>
        <v/>
      </c>
      <c r="F61" s="46">
        <f>SUMIF($H$6:$AU$6,"Balance",H61:AU61)</f>
        <v/>
      </c>
      <c r="G61" s="47">
        <f>IF(AND(F61&lt;=0.005,F60&gt;0.005),A61,"")</f>
        <v/>
      </c>
      <c r="H61" s="44">
        <f>ROUND(L60*N(Debts!$D$6)/12,2)</f>
        <v/>
      </c>
      <c r="I61" s="44">
        <f>MIN(N(Debts!$E$6),L60+H61)</f>
        <v/>
      </c>
      <c r="J61" s="44">
        <f>L60+H61-I61</f>
        <v/>
      </c>
      <c r="K61" s="44">
        <f>MIN(J61,MAX(0,$C61-SUMIFS($H61:$AU61,$H$6:$AU$6,"Rest",$H$5:$AU$5,"&lt;"&amp;J$5)))</f>
        <v/>
      </c>
      <c r="L61" s="44">
        <f>ROUND(J61-K61,2)</f>
        <v/>
      </c>
      <c r="M61" s="44">
        <f>ROUND(Q60*N(Debts!$D$7)/12,2)</f>
        <v/>
      </c>
      <c r="N61" s="44">
        <f>MIN(N(Debts!$E$7),Q60+M61)</f>
        <v/>
      </c>
      <c r="O61" s="44">
        <f>Q60+M61-N61</f>
        <v/>
      </c>
      <c r="P61" s="44">
        <f>MIN(O61,MAX(0,$C61-SUMIFS($H61:$AU61,$H$6:$AU$6,"Rest",$H$5:$AU$5,"&lt;"&amp;O$5)))</f>
        <v/>
      </c>
      <c r="Q61" s="44">
        <f>ROUND(O61-P61,2)</f>
        <v/>
      </c>
      <c r="R61" s="44">
        <f>ROUND(V60*N(Debts!$D$8)/12,2)</f>
        <v/>
      </c>
      <c r="S61" s="44">
        <f>MIN(N(Debts!$E$8),V60+R61)</f>
        <v/>
      </c>
      <c r="T61" s="44">
        <f>V60+R61-S61</f>
        <v/>
      </c>
      <c r="U61" s="44">
        <f>MIN(T61,MAX(0,$C61-SUMIFS($H61:$AU61,$H$6:$AU$6,"Rest",$H$5:$AU$5,"&lt;"&amp;T$5)))</f>
        <v/>
      </c>
      <c r="V61" s="44">
        <f>ROUND(T61-U61,2)</f>
        <v/>
      </c>
      <c r="W61" s="44">
        <f>ROUND(AA60*N(Debts!$D$9)/12,2)</f>
        <v/>
      </c>
      <c r="X61" s="44">
        <f>MIN(N(Debts!$E$9),AA60+W61)</f>
        <v/>
      </c>
      <c r="Y61" s="44">
        <f>AA60+W61-X61</f>
        <v/>
      </c>
      <c r="Z61" s="44">
        <f>MIN(Y61,MAX(0,$C61-SUMIFS($H61:$AU61,$H$6:$AU$6,"Rest",$H$5:$AU$5,"&lt;"&amp;Y$5)))</f>
        <v/>
      </c>
      <c r="AA61" s="44">
        <f>ROUND(Y61-Z61,2)</f>
        <v/>
      </c>
      <c r="AB61" s="44">
        <f>ROUND(AF60*N(Debts!$D$10)/12,2)</f>
        <v/>
      </c>
      <c r="AC61" s="44">
        <f>MIN(N(Debts!$E$10),AF60+AB61)</f>
        <v/>
      </c>
      <c r="AD61" s="44">
        <f>AF60+AB61-AC61</f>
        <v/>
      </c>
      <c r="AE61" s="44">
        <f>MIN(AD61,MAX(0,$C61-SUMIFS($H61:$AU61,$H$6:$AU$6,"Rest",$H$5:$AU$5,"&lt;"&amp;AD$5)))</f>
        <v/>
      </c>
      <c r="AF61" s="44">
        <f>ROUND(AD61-AE61,2)</f>
        <v/>
      </c>
      <c r="AG61" s="44">
        <f>ROUND(AK60*N(Debts!$D$11)/12,2)</f>
        <v/>
      </c>
      <c r="AH61" s="44">
        <f>MIN(N(Debts!$E$11),AK60+AG61)</f>
        <v/>
      </c>
      <c r="AI61" s="44">
        <f>AK60+AG61-AH61</f>
        <v/>
      </c>
      <c r="AJ61" s="44">
        <f>MIN(AI61,MAX(0,$C61-SUMIFS($H61:$AU61,$H$6:$AU$6,"Rest",$H$5:$AU$5,"&lt;"&amp;AI$5)))</f>
        <v/>
      </c>
      <c r="AK61" s="44">
        <f>ROUND(AI61-AJ61,2)</f>
        <v/>
      </c>
      <c r="AL61" s="44">
        <f>ROUND(AP60*N(Debts!$D$12)/12,2)</f>
        <v/>
      </c>
      <c r="AM61" s="44">
        <f>MIN(N(Debts!$E$12),AP60+AL61)</f>
        <v/>
      </c>
      <c r="AN61" s="44">
        <f>AP60+AL61-AM61</f>
        <v/>
      </c>
      <c r="AO61" s="44">
        <f>MIN(AN61,MAX(0,$C61-SUMIFS($H61:$AU61,$H$6:$AU$6,"Rest",$H$5:$AU$5,"&lt;"&amp;AN$5)))</f>
        <v/>
      </c>
      <c r="AP61" s="44">
        <f>ROUND(AN61-AO61,2)</f>
        <v/>
      </c>
      <c r="AQ61" s="44">
        <f>ROUND(AU60*N(Debts!$D$13)/12,2)</f>
        <v/>
      </c>
      <c r="AR61" s="44">
        <f>MIN(N(Debts!$E$13),AU60+AQ61)</f>
        <v/>
      </c>
      <c r="AS61" s="44">
        <f>AU60+AQ61-AR61</f>
        <v/>
      </c>
      <c r="AT61" s="44">
        <f>MIN(AS61,MAX(0,$C61-SUMIFS($H61:$AU61,$H$6:$AU$6,"Rest",$H$5:$AU$5,"&lt;"&amp;AS$5)))</f>
        <v/>
      </c>
      <c r="AU61" s="44">
        <f>ROUND(AS61-AT61,2)</f>
        <v/>
      </c>
    </row>
    <row r="62">
      <c r="A62" s="43" t="n">
        <v>55</v>
      </c>
      <c r="B62" s="45">
        <f>EDATE(Plan!$C$7,A62-1)</f>
        <v/>
      </c>
      <c r="C62" s="46">
        <f>IF(F61&lt;=0.005,0,MAX(0,Plan!$C$6-SUMIF($H$6:$AU$6,"Min paid",H62:AU62)))</f>
        <v/>
      </c>
      <c r="D62" s="46">
        <f>SUMIF($H$6:$AU$6,"Interest",H62:AU62)</f>
        <v/>
      </c>
      <c r="E62" s="46">
        <f>SUMIF($H$6:$AU$6,"Min paid",H62:AU62)+SUMIF($H$6:$AU$6,"Extra paid",H62:AU62)</f>
        <v/>
      </c>
      <c r="F62" s="46">
        <f>SUMIF($H$6:$AU$6,"Balance",H62:AU62)</f>
        <v/>
      </c>
      <c r="G62" s="47">
        <f>IF(AND(F62&lt;=0.005,F61&gt;0.005),A62,"")</f>
        <v/>
      </c>
      <c r="H62" s="44">
        <f>ROUND(L61*N(Debts!$D$6)/12,2)</f>
        <v/>
      </c>
      <c r="I62" s="44">
        <f>MIN(N(Debts!$E$6),L61+H62)</f>
        <v/>
      </c>
      <c r="J62" s="44">
        <f>L61+H62-I62</f>
        <v/>
      </c>
      <c r="K62" s="44">
        <f>MIN(J62,MAX(0,$C62-SUMIFS($H62:$AU62,$H$6:$AU$6,"Rest",$H$5:$AU$5,"&lt;"&amp;J$5)))</f>
        <v/>
      </c>
      <c r="L62" s="44">
        <f>ROUND(J62-K62,2)</f>
        <v/>
      </c>
      <c r="M62" s="44">
        <f>ROUND(Q61*N(Debts!$D$7)/12,2)</f>
        <v/>
      </c>
      <c r="N62" s="44">
        <f>MIN(N(Debts!$E$7),Q61+M62)</f>
        <v/>
      </c>
      <c r="O62" s="44">
        <f>Q61+M62-N62</f>
        <v/>
      </c>
      <c r="P62" s="44">
        <f>MIN(O62,MAX(0,$C62-SUMIFS($H62:$AU62,$H$6:$AU$6,"Rest",$H$5:$AU$5,"&lt;"&amp;O$5)))</f>
        <v/>
      </c>
      <c r="Q62" s="44">
        <f>ROUND(O62-P62,2)</f>
        <v/>
      </c>
      <c r="R62" s="44">
        <f>ROUND(V61*N(Debts!$D$8)/12,2)</f>
        <v/>
      </c>
      <c r="S62" s="44">
        <f>MIN(N(Debts!$E$8),V61+R62)</f>
        <v/>
      </c>
      <c r="T62" s="44">
        <f>V61+R62-S62</f>
        <v/>
      </c>
      <c r="U62" s="44">
        <f>MIN(T62,MAX(0,$C62-SUMIFS($H62:$AU62,$H$6:$AU$6,"Rest",$H$5:$AU$5,"&lt;"&amp;T$5)))</f>
        <v/>
      </c>
      <c r="V62" s="44">
        <f>ROUND(T62-U62,2)</f>
        <v/>
      </c>
      <c r="W62" s="44">
        <f>ROUND(AA61*N(Debts!$D$9)/12,2)</f>
        <v/>
      </c>
      <c r="X62" s="44">
        <f>MIN(N(Debts!$E$9),AA61+W62)</f>
        <v/>
      </c>
      <c r="Y62" s="44">
        <f>AA61+W62-X62</f>
        <v/>
      </c>
      <c r="Z62" s="44">
        <f>MIN(Y62,MAX(0,$C62-SUMIFS($H62:$AU62,$H$6:$AU$6,"Rest",$H$5:$AU$5,"&lt;"&amp;Y$5)))</f>
        <v/>
      </c>
      <c r="AA62" s="44">
        <f>ROUND(Y62-Z62,2)</f>
        <v/>
      </c>
      <c r="AB62" s="44">
        <f>ROUND(AF61*N(Debts!$D$10)/12,2)</f>
        <v/>
      </c>
      <c r="AC62" s="44">
        <f>MIN(N(Debts!$E$10),AF61+AB62)</f>
        <v/>
      </c>
      <c r="AD62" s="44">
        <f>AF61+AB62-AC62</f>
        <v/>
      </c>
      <c r="AE62" s="44">
        <f>MIN(AD62,MAX(0,$C62-SUMIFS($H62:$AU62,$H$6:$AU$6,"Rest",$H$5:$AU$5,"&lt;"&amp;AD$5)))</f>
        <v/>
      </c>
      <c r="AF62" s="44">
        <f>ROUND(AD62-AE62,2)</f>
        <v/>
      </c>
      <c r="AG62" s="44">
        <f>ROUND(AK61*N(Debts!$D$11)/12,2)</f>
        <v/>
      </c>
      <c r="AH62" s="44">
        <f>MIN(N(Debts!$E$11),AK61+AG62)</f>
        <v/>
      </c>
      <c r="AI62" s="44">
        <f>AK61+AG62-AH62</f>
        <v/>
      </c>
      <c r="AJ62" s="44">
        <f>MIN(AI62,MAX(0,$C62-SUMIFS($H62:$AU62,$H$6:$AU$6,"Rest",$H$5:$AU$5,"&lt;"&amp;AI$5)))</f>
        <v/>
      </c>
      <c r="AK62" s="44">
        <f>ROUND(AI62-AJ62,2)</f>
        <v/>
      </c>
      <c r="AL62" s="44">
        <f>ROUND(AP61*N(Debts!$D$12)/12,2)</f>
        <v/>
      </c>
      <c r="AM62" s="44">
        <f>MIN(N(Debts!$E$12),AP61+AL62)</f>
        <v/>
      </c>
      <c r="AN62" s="44">
        <f>AP61+AL62-AM62</f>
        <v/>
      </c>
      <c r="AO62" s="44">
        <f>MIN(AN62,MAX(0,$C62-SUMIFS($H62:$AU62,$H$6:$AU$6,"Rest",$H$5:$AU$5,"&lt;"&amp;AN$5)))</f>
        <v/>
      </c>
      <c r="AP62" s="44">
        <f>ROUND(AN62-AO62,2)</f>
        <v/>
      </c>
      <c r="AQ62" s="44">
        <f>ROUND(AU61*N(Debts!$D$13)/12,2)</f>
        <v/>
      </c>
      <c r="AR62" s="44">
        <f>MIN(N(Debts!$E$13),AU61+AQ62)</f>
        <v/>
      </c>
      <c r="AS62" s="44">
        <f>AU61+AQ62-AR62</f>
        <v/>
      </c>
      <c r="AT62" s="44">
        <f>MIN(AS62,MAX(0,$C62-SUMIFS($H62:$AU62,$H$6:$AU$6,"Rest",$H$5:$AU$5,"&lt;"&amp;AS$5)))</f>
        <v/>
      </c>
      <c r="AU62" s="44">
        <f>ROUND(AS62-AT62,2)</f>
        <v/>
      </c>
    </row>
    <row r="63">
      <c r="A63" s="43" t="n">
        <v>56</v>
      </c>
      <c r="B63" s="45">
        <f>EDATE(Plan!$C$7,A63-1)</f>
        <v/>
      </c>
      <c r="C63" s="46">
        <f>IF(F62&lt;=0.005,0,MAX(0,Plan!$C$6-SUMIF($H$6:$AU$6,"Min paid",H63:AU63)))</f>
        <v/>
      </c>
      <c r="D63" s="46">
        <f>SUMIF($H$6:$AU$6,"Interest",H63:AU63)</f>
        <v/>
      </c>
      <c r="E63" s="46">
        <f>SUMIF($H$6:$AU$6,"Min paid",H63:AU63)+SUMIF($H$6:$AU$6,"Extra paid",H63:AU63)</f>
        <v/>
      </c>
      <c r="F63" s="46">
        <f>SUMIF($H$6:$AU$6,"Balance",H63:AU63)</f>
        <v/>
      </c>
      <c r="G63" s="47">
        <f>IF(AND(F63&lt;=0.005,F62&gt;0.005),A63,"")</f>
        <v/>
      </c>
      <c r="H63" s="44">
        <f>ROUND(L62*N(Debts!$D$6)/12,2)</f>
        <v/>
      </c>
      <c r="I63" s="44">
        <f>MIN(N(Debts!$E$6),L62+H63)</f>
        <v/>
      </c>
      <c r="J63" s="44">
        <f>L62+H63-I63</f>
        <v/>
      </c>
      <c r="K63" s="44">
        <f>MIN(J63,MAX(0,$C63-SUMIFS($H63:$AU63,$H$6:$AU$6,"Rest",$H$5:$AU$5,"&lt;"&amp;J$5)))</f>
        <v/>
      </c>
      <c r="L63" s="44">
        <f>ROUND(J63-K63,2)</f>
        <v/>
      </c>
      <c r="M63" s="44">
        <f>ROUND(Q62*N(Debts!$D$7)/12,2)</f>
        <v/>
      </c>
      <c r="N63" s="44">
        <f>MIN(N(Debts!$E$7),Q62+M63)</f>
        <v/>
      </c>
      <c r="O63" s="44">
        <f>Q62+M63-N63</f>
        <v/>
      </c>
      <c r="P63" s="44">
        <f>MIN(O63,MAX(0,$C63-SUMIFS($H63:$AU63,$H$6:$AU$6,"Rest",$H$5:$AU$5,"&lt;"&amp;O$5)))</f>
        <v/>
      </c>
      <c r="Q63" s="44">
        <f>ROUND(O63-P63,2)</f>
        <v/>
      </c>
      <c r="R63" s="44">
        <f>ROUND(V62*N(Debts!$D$8)/12,2)</f>
        <v/>
      </c>
      <c r="S63" s="44">
        <f>MIN(N(Debts!$E$8),V62+R63)</f>
        <v/>
      </c>
      <c r="T63" s="44">
        <f>V62+R63-S63</f>
        <v/>
      </c>
      <c r="U63" s="44">
        <f>MIN(T63,MAX(0,$C63-SUMIFS($H63:$AU63,$H$6:$AU$6,"Rest",$H$5:$AU$5,"&lt;"&amp;T$5)))</f>
        <v/>
      </c>
      <c r="V63" s="44">
        <f>ROUND(T63-U63,2)</f>
        <v/>
      </c>
      <c r="W63" s="44">
        <f>ROUND(AA62*N(Debts!$D$9)/12,2)</f>
        <v/>
      </c>
      <c r="X63" s="44">
        <f>MIN(N(Debts!$E$9),AA62+W63)</f>
        <v/>
      </c>
      <c r="Y63" s="44">
        <f>AA62+W63-X63</f>
        <v/>
      </c>
      <c r="Z63" s="44">
        <f>MIN(Y63,MAX(0,$C63-SUMIFS($H63:$AU63,$H$6:$AU$6,"Rest",$H$5:$AU$5,"&lt;"&amp;Y$5)))</f>
        <v/>
      </c>
      <c r="AA63" s="44">
        <f>ROUND(Y63-Z63,2)</f>
        <v/>
      </c>
      <c r="AB63" s="44">
        <f>ROUND(AF62*N(Debts!$D$10)/12,2)</f>
        <v/>
      </c>
      <c r="AC63" s="44">
        <f>MIN(N(Debts!$E$10),AF62+AB63)</f>
        <v/>
      </c>
      <c r="AD63" s="44">
        <f>AF62+AB63-AC63</f>
        <v/>
      </c>
      <c r="AE63" s="44">
        <f>MIN(AD63,MAX(0,$C63-SUMIFS($H63:$AU63,$H$6:$AU$6,"Rest",$H$5:$AU$5,"&lt;"&amp;AD$5)))</f>
        <v/>
      </c>
      <c r="AF63" s="44">
        <f>ROUND(AD63-AE63,2)</f>
        <v/>
      </c>
      <c r="AG63" s="44">
        <f>ROUND(AK62*N(Debts!$D$11)/12,2)</f>
        <v/>
      </c>
      <c r="AH63" s="44">
        <f>MIN(N(Debts!$E$11),AK62+AG63)</f>
        <v/>
      </c>
      <c r="AI63" s="44">
        <f>AK62+AG63-AH63</f>
        <v/>
      </c>
      <c r="AJ63" s="44">
        <f>MIN(AI63,MAX(0,$C63-SUMIFS($H63:$AU63,$H$6:$AU$6,"Rest",$H$5:$AU$5,"&lt;"&amp;AI$5)))</f>
        <v/>
      </c>
      <c r="AK63" s="44">
        <f>ROUND(AI63-AJ63,2)</f>
        <v/>
      </c>
      <c r="AL63" s="44">
        <f>ROUND(AP62*N(Debts!$D$12)/12,2)</f>
        <v/>
      </c>
      <c r="AM63" s="44">
        <f>MIN(N(Debts!$E$12),AP62+AL63)</f>
        <v/>
      </c>
      <c r="AN63" s="44">
        <f>AP62+AL63-AM63</f>
        <v/>
      </c>
      <c r="AO63" s="44">
        <f>MIN(AN63,MAX(0,$C63-SUMIFS($H63:$AU63,$H$6:$AU$6,"Rest",$H$5:$AU$5,"&lt;"&amp;AN$5)))</f>
        <v/>
      </c>
      <c r="AP63" s="44">
        <f>ROUND(AN63-AO63,2)</f>
        <v/>
      </c>
      <c r="AQ63" s="44">
        <f>ROUND(AU62*N(Debts!$D$13)/12,2)</f>
        <v/>
      </c>
      <c r="AR63" s="44">
        <f>MIN(N(Debts!$E$13),AU62+AQ63)</f>
        <v/>
      </c>
      <c r="AS63" s="44">
        <f>AU62+AQ63-AR63</f>
        <v/>
      </c>
      <c r="AT63" s="44">
        <f>MIN(AS63,MAX(0,$C63-SUMIFS($H63:$AU63,$H$6:$AU$6,"Rest",$H$5:$AU$5,"&lt;"&amp;AS$5)))</f>
        <v/>
      </c>
      <c r="AU63" s="44">
        <f>ROUND(AS63-AT63,2)</f>
        <v/>
      </c>
    </row>
    <row r="64">
      <c r="A64" s="43" t="n">
        <v>57</v>
      </c>
      <c r="B64" s="45">
        <f>EDATE(Plan!$C$7,A64-1)</f>
        <v/>
      </c>
      <c r="C64" s="46">
        <f>IF(F63&lt;=0.005,0,MAX(0,Plan!$C$6-SUMIF($H$6:$AU$6,"Min paid",H64:AU64)))</f>
        <v/>
      </c>
      <c r="D64" s="46">
        <f>SUMIF($H$6:$AU$6,"Interest",H64:AU64)</f>
        <v/>
      </c>
      <c r="E64" s="46">
        <f>SUMIF($H$6:$AU$6,"Min paid",H64:AU64)+SUMIF($H$6:$AU$6,"Extra paid",H64:AU64)</f>
        <v/>
      </c>
      <c r="F64" s="46">
        <f>SUMIF($H$6:$AU$6,"Balance",H64:AU64)</f>
        <v/>
      </c>
      <c r="G64" s="47">
        <f>IF(AND(F64&lt;=0.005,F63&gt;0.005),A64,"")</f>
        <v/>
      </c>
      <c r="H64" s="44">
        <f>ROUND(L63*N(Debts!$D$6)/12,2)</f>
        <v/>
      </c>
      <c r="I64" s="44">
        <f>MIN(N(Debts!$E$6),L63+H64)</f>
        <v/>
      </c>
      <c r="J64" s="44">
        <f>L63+H64-I64</f>
        <v/>
      </c>
      <c r="K64" s="44">
        <f>MIN(J64,MAX(0,$C64-SUMIFS($H64:$AU64,$H$6:$AU$6,"Rest",$H$5:$AU$5,"&lt;"&amp;J$5)))</f>
        <v/>
      </c>
      <c r="L64" s="44">
        <f>ROUND(J64-K64,2)</f>
        <v/>
      </c>
      <c r="M64" s="44">
        <f>ROUND(Q63*N(Debts!$D$7)/12,2)</f>
        <v/>
      </c>
      <c r="N64" s="44">
        <f>MIN(N(Debts!$E$7),Q63+M64)</f>
        <v/>
      </c>
      <c r="O64" s="44">
        <f>Q63+M64-N64</f>
        <v/>
      </c>
      <c r="P64" s="44">
        <f>MIN(O64,MAX(0,$C64-SUMIFS($H64:$AU64,$H$6:$AU$6,"Rest",$H$5:$AU$5,"&lt;"&amp;O$5)))</f>
        <v/>
      </c>
      <c r="Q64" s="44">
        <f>ROUND(O64-P64,2)</f>
        <v/>
      </c>
      <c r="R64" s="44">
        <f>ROUND(V63*N(Debts!$D$8)/12,2)</f>
        <v/>
      </c>
      <c r="S64" s="44">
        <f>MIN(N(Debts!$E$8),V63+R64)</f>
        <v/>
      </c>
      <c r="T64" s="44">
        <f>V63+R64-S64</f>
        <v/>
      </c>
      <c r="U64" s="44">
        <f>MIN(T64,MAX(0,$C64-SUMIFS($H64:$AU64,$H$6:$AU$6,"Rest",$H$5:$AU$5,"&lt;"&amp;T$5)))</f>
        <v/>
      </c>
      <c r="V64" s="44">
        <f>ROUND(T64-U64,2)</f>
        <v/>
      </c>
      <c r="W64" s="44">
        <f>ROUND(AA63*N(Debts!$D$9)/12,2)</f>
        <v/>
      </c>
      <c r="X64" s="44">
        <f>MIN(N(Debts!$E$9),AA63+W64)</f>
        <v/>
      </c>
      <c r="Y64" s="44">
        <f>AA63+W64-X64</f>
        <v/>
      </c>
      <c r="Z64" s="44">
        <f>MIN(Y64,MAX(0,$C64-SUMIFS($H64:$AU64,$H$6:$AU$6,"Rest",$H$5:$AU$5,"&lt;"&amp;Y$5)))</f>
        <v/>
      </c>
      <c r="AA64" s="44">
        <f>ROUND(Y64-Z64,2)</f>
        <v/>
      </c>
      <c r="AB64" s="44">
        <f>ROUND(AF63*N(Debts!$D$10)/12,2)</f>
        <v/>
      </c>
      <c r="AC64" s="44">
        <f>MIN(N(Debts!$E$10),AF63+AB64)</f>
        <v/>
      </c>
      <c r="AD64" s="44">
        <f>AF63+AB64-AC64</f>
        <v/>
      </c>
      <c r="AE64" s="44">
        <f>MIN(AD64,MAX(0,$C64-SUMIFS($H64:$AU64,$H$6:$AU$6,"Rest",$H$5:$AU$5,"&lt;"&amp;AD$5)))</f>
        <v/>
      </c>
      <c r="AF64" s="44">
        <f>ROUND(AD64-AE64,2)</f>
        <v/>
      </c>
      <c r="AG64" s="44">
        <f>ROUND(AK63*N(Debts!$D$11)/12,2)</f>
        <v/>
      </c>
      <c r="AH64" s="44">
        <f>MIN(N(Debts!$E$11),AK63+AG64)</f>
        <v/>
      </c>
      <c r="AI64" s="44">
        <f>AK63+AG64-AH64</f>
        <v/>
      </c>
      <c r="AJ64" s="44">
        <f>MIN(AI64,MAX(0,$C64-SUMIFS($H64:$AU64,$H$6:$AU$6,"Rest",$H$5:$AU$5,"&lt;"&amp;AI$5)))</f>
        <v/>
      </c>
      <c r="AK64" s="44">
        <f>ROUND(AI64-AJ64,2)</f>
        <v/>
      </c>
      <c r="AL64" s="44">
        <f>ROUND(AP63*N(Debts!$D$12)/12,2)</f>
        <v/>
      </c>
      <c r="AM64" s="44">
        <f>MIN(N(Debts!$E$12),AP63+AL64)</f>
        <v/>
      </c>
      <c r="AN64" s="44">
        <f>AP63+AL64-AM64</f>
        <v/>
      </c>
      <c r="AO64" s="44">
        <f>MIN(AN64,MAX(0,$C64-SUMIFS($H64:$AU64,$H$6:$AU$6,"Rest",$H$5:$AU$5,"&lt;"&amp;AN$5)))</f>
        <v/>
      </c>
      <c r="AP64" s="44">
        <f>ROUND(AN64-AO64,2)</f>
        <v/>
      </c>
      <c r="AQ64" s="44">
        <f>ROUND(AU63*N(Debts!$D$13)/12,2)</f>
        <v/>
      </c>
      <c r="AR64" s="44">
        <f>MIN(N(Debts!$E$13),AU63+AQ64)</f>
        <v/>
      </c>
      <c r="AS64" s="44">
        <f>AU63+AQ64-AR64</f>
        <v/>
      </c>
      <c r="AT64" s="44">
        <f>MIN(AS64,MAX(0,$C64-SUMIFS($H64:$AU64,$H$6:$AU$6,"Rest",$H$5:$AU$5,"&lt;"&amp;AS$5)))</f>
        <v/>
      </c>
      <c r="AU64" s="44">
        <f>ROUND(AS64-AT64,2)</f>
        <v/>
      </c>
    </row>
    <row r="65">
      <c r="A65" s="43" t="n">
        <v>58</v>
      </c>
      <c r="B65" s="45">
        <f>EDATE(Plan!$C$7,A65-1)</f>
        <v/>
      </c>
      <c r="C65" s="46">
        <f>IF(F64&lt;=0.005,0,MAX(0,Plan!$C$6-SUMIF($H$6:$AU$6,"Min paid",H65:AU65)))</f>
        <v/>
      </c>
      <c r="D65" s="46">
        <f>SUMIF($H$6:$AU$6,"Interest",H65:AU65)</f>
        <v/>
      </c>
      <c r="E65" s="46">
        <f>SUMIF($H$6:$AU$6,"Min paid",H65:AU65)+SUMIF($H$6:$AU$6,"Extra paid",H65:AU65)</f>
        <v/>
      </c>
      <c r="F65" s="46">
        <f>SUMIF($H$6:$AU$6,"Balance",H65:AU65)</f>
        <v/>
      </c>
      <c r="G65" s="47">
        <f>IF(AND(F65&lt;=0.005,F64&gt;0.005),A65,"")</f>
        <v/>
      </c>
      <c r="H65" s="44">
        <f>ROUND(L64*N(Debts!$D$6)/12,2)</f>
        <v/>
      </c>
      <c r="I65" s="44">
        <f>MIN(N(Debts!$E$6),L64+H65)</f>
        <v/>
      </c>
      <c r="J65" s="44">
        <f>L64+H65-I65</f>
        <v/>
      </c>
      <c r="K65" s="44">
        <f>MIN(J65,MAX(0,$C65-SUMIFS($H65:$AU65,$H$6:$AU$6,"Rest",$H$5:$AU$5,"&lt;"&amp;J$5)))</f>
        <v/>
      </c>
      <c r="L65" s="44">
        <f>ROUND(J65-K65,2)</f>
        <v/>
      </c>
      <c r="M65" s="44">
        <f>ROUND(Q64*N(Debts!$D$7)/12,2)</f>
        <v/>
      </c>
      <c r="N65" s="44">
        <f>MIN(N(Debts!$E$7),Q64+M65)</f>
        <v/>
      </c>
      <c r="O65" s="44">
        <f>Q64+M65-N65</f>
        <v/>
      </c>
      <c r="P65" s="44">
        <f>MIN(O65,MAX(0,$C65-SUMIFS($H65:$AU65,$H$6:$AU$6,"Rest",$H$5:$AU$5,"&lt;"&amp;O$5)))</f>
        <v/>
      </c>
      <c r="Q65" s="44">
        <f>ROUND(O65-P65,2)</f>
        <v/>
      </c>
      <c r="R65" s="44">
        <f>ROUND(V64*N(Debts!$D$8)/12,2)</f>
        <v/>
      </c>
      <c r="S65" s="44">
        <f>MIN(N(Debts!$E$8),V64+R65)</f>
        <v/>
      </c>
      <c r="T65" s="44">
        <f>V64+R65-S65</f>
        <v/>
      </c>
      <c r="U65" s="44">
        <f>MIN(T65,MAX(0,$C65-SUMIFS($H65:$AU65,$H$6:$AU$6,"Rest",$H$5:$AU$5,"&lt;"&amp;T$5)))</f>
        <v/>
      </c>
      <c r="V65" s="44">
        <f>ROUND(T65-U65,2)</f>
        <v/>
      </c>
      <c r="W65" s="44">
        <f>ROUND(AA64*N(Debts!$D$9)/12,2)</f>
        <v/>
      </c>
      <c r="X65" s="44">
        <f>MIN(N(Debts!$E$9),AA64+W65)</f>
        <v/>
      </c>
      <c r="Y65" s="44">
        <f>AA64+W65-X65</f>
        <v/>
      </c>
      <c r="Z65" s="44">
        <f>MIN(Y65,MAX(0,$C65-SUMIFS($H65:$AU65,$H$6:$AU$6,"Rest",$H$5:$AU$5,"&lt;"&amp;Y$5)))</f>
        <v/>
      </c>
      <c r="AA65" s="44">
        <f>ROUND(Y65-Z65,2)</f>
        <v/>
      </c>
      <c r="AB65" s="44">
        <f>ROUND(AF64*N(Debts!$D$10)/12,2)</f>
        <v/>
      </c>
      <c r="AC65" s="44">
        <f>MIN(N(Debts!$E$10),AF64+AB65)</f>
        <v/>
      </c>
      <c r="AD65" s="44">
        <f>AF64+AB65-AC65</f>
        <v/>
      </c>
      <c r="AE65" s="44">
        <f>MIN(AD65,MAX(0,$C65-SUMIFS($H65:$AU65,$H$6:$AU$6,"Rest",$H$5:$AU$5,"&lt;"&amp;AD$5)))</f>
        <v/>
      </c>
      <c r="AF65" s="44">
        <f>ROUND(AD65-AE65,2)</f>
        <v/>
      </c>
      <c r="AG65" s="44">
        <f>ROUND(AK64*N(Debts!$D$11)/12,2)</f>
        <v/>
      </c>
      <c r="AH65" s="44">
        <f>MIN(N(Debts!$E$11),AK64+AG65)</f>
        <v/>
      </c>
      <c r="AI65" s="44">
        <f>AK64+AG65-AH65</f>
        <v/>
      </c>
      <c r="AJ65" s="44">
        <f>MIN(AI65,MAX(0,$C65-SUMIFS($H65:$AU65,$H$6:$AU$6,"Rest",$H$5:$AU$5,"&lt;"&amp;AI$5)))</f>
        <v/>
      </c>
      <c r="AK65" s="44">
        <f>ROUND(AI65-AJ65,2)</f>
        <v/>
      </c>
      <c r="AL65" s="44">
        <f>ROUND(AP64*N(Debts!$D$12)/12,2)</f>
        <v/>
      </c>
      <c r="AM65" s="44">
        <f>MIN(N(Debts!$E$12),AP64+AL65)</f>
        <v/>
      </c>
      <c r="AN65" s="44">
        <f>AP64+AL65-AM65</f>
        <v/>
      </c>
      <c r="AO65" s="44">
        <f>MIN(AN65,MAX(0,$C65-SUMIFS($H65:$AU65,$H$6:$AU$6,"Rest",$H$5:$AU$5,"&lt;"&amp;AN$5)))</f>
        <v/>
      </c>
      <c r="AP65" s="44">
        <f>ROUND(AN65-AO65,2)</f>
        <v/>
      </c>
      <c r="AQ65" s="44">
        <f>ROUND(AU64*N(Debts!$D$13)/12,2)</f>
        <v/>
      </c>
      <c r="AR65" s="44">
        <f>MIN(N(Debts!$E$13),AU64+AQ65)</f>
        <v/>
      </c>
      <c r="AS65" s="44">
        <f>AU64+AQ65-AR65</f>
        <v/>
      </c>
      <c r="AT65" s="44">
        <f>MIN(AS65,MAX(0,$C65-SUMIFS($H65:$AU65,$H$6:$AU$6,"Rest",$H$5:$AU$5,"&lt;"&amp;AS$5)))</f>
        <v/>
      </c>
      <c r="AU65" s="44">
        <f>ROUND(AS65-AT65,2)</f>
        <v/>
      </c>
    </row>
    <row r="66">
      <c r="A66" s="43" t="n">
        <v>59</v>
      </c>
      <c r="B66" s="45">
        <f>EDATE(Plan!$C$7,A66-1)</f>
        <v/>
      </c>
      <c r="C66" s="46">
        <f>IF(F65&lt;=0.005,0,MAX(0,Plan!$C$6-SUMIF($H$6:$AU$6,"Min paid",H66:AU66)))</f>
        <v/>
      </c>
      <c r="D66" s="46">
        <f>SUMIF($H$6:$AU$6,"Interest",H66:AU66)</f>
        <v/>
      </c>
      <c r="E66" s="46">
        <f>SUMIF($H$6:$AU$6,"Min paid",H66:AU66)+SUMIF($H$6:$AU$6,"Extra paid",H66:AU66)</f>
        <v/>
      </c>
      <c r="F66" s="46">
        <f>SUMIF($H$6:$AU$6,"Balance",H66:AU66)</f>
        <v/>
      </c>
      <c r="G66" s="47">
        <f>IF(AND(F66&lt;=0.005,F65&gt;0.005),A66,"")</f>
        <v/>
      </c>
      <c r="H66" s="44">
        <f>ROUND(L65*N(Debts!$D$6)/12,2)</f>
        <v/>
      </c>
      <c r="I66" s="44">
        <f>MIN(N(Debts!$E$6),L65+H66)</f>
        <v/>
      </c>
      <c r="J66" s="44">
        <f>L65+H66-I66</f>
        <v/>
      </c>
      <c r="K66" s="44">
        <f>MIN(J66,MAX(0,$C66-SUMIFS($H66:$AU66,$H$6:$AU$6,"Rest",$H$5:$AU$5,"&lt;"&amp;J$5)))</f>
        <v/>
      </c>
      <c r="L66" s="44">
        <f>ROUND(J66-K66,2)</f>
        <v/>
      </c>
      <c r="M66" s="44">
        <f>ROUND(Q65*N(Debts!$D$7)/12,2)</f>
        <v/>
      </c>
      <c r="N66" s="44">
        <f>MIN(N(Debts!$E$7),Q65+M66)</f>
        <v/>
      </c>
      <c r="O66" s="44">
        <f>Q65+M66-N66</f>
        <v/>
      </c>
      <c r="P66" s="44">
        <f>MIN(O66,MAX(0,$C66-SUMIFS($H66:$AU66,$H$6:$AU$6,"Rest",$H$5:$AU$5,"&lt;"&amp;O$5)))</f>
        <v/>
      </c>
      <c r="Q66" s="44">
        <f>ROUND(O66-P66,2)</f>
        <v/>
      </c>
      <c r="R66" s="44">
        <f>ROUND(V65*N(Debts!$D$8)/12,2)</f>
        <v/>
      </c>
      <c r="S66" s="44">
        <f>MIN(N(Debts!$E$8),V65+R66)</f>
        <v/>
      </c>
      <c r="T66" s="44">
        <f>V65+R66-S66</f>
        <v/>
      </c>
      <c r="U66" s="44">
        <f>MIN(T66,MAX(0,$C66-SUMIFS($H66:$AU66,$H$6:$AU$6,"Rest",$H$5:$AU$5,"&lt;"&amp;T$5)))</f>
        <v/>
      </c>
      <c r="V66" s="44">
        <f>ROUND(T66-U66,2)</f>
        <v/>
      </c>
      <c r="W66" s="44">
        <f>ROUND(AA65*N(Debts!$D$9)/12,2)</f>
        <v/>
      </c>
      <c r="X66" s="44">
        <f>MIN(N(Debts!$E$9),AA65+W66)</f>
        <v/>
      </c>
      <c r="Y66" s="44">
        <f>AA65+W66-X66</f>
        <v/>
      </c>
      <c r="Z66" s="44">
        <f>MIN(Y66,MAX(0,$C66-SUMIFS($H66:$AU66,$H$6:$AU$6,"Rest",$H$5:$AU$5,"&lt;"&amp;Y$5)))</f>
        <v/>
      </c>
      <c r="AA66" s="44">
        <f>ROUND(Y66-Z66,2)</f>
        <v/>
      </c>
      <c r="AB66" s="44">
        <f>ROUND(AF65*N(Debts!$D$10)/12,2)</f>
        <v/>
      </c>
      <c r="AC66" s="44">
        <f>MIN(N(Debts!$E$10),AF65+AB66)</f>
        <v/>
      </c>
      <c r="AD66" s="44">
        <f>AF65+AB66-AC66</f>
        <v/>
      </c>
      <c r="AE66" s="44">
        <f>MIN(AD66,MAX(0,$C66-SUMIFS($H66:$AU66,$H$6:$AU$6,"Rest",$H$5:$AU$5,"&lt;"&amp;AD$5)))</f>
        <v/>
      </c>
      <c r="AF66" s="44">
        <f>ROUND(AD66-AE66,2)</f>
        <v/>
      </c>
      <c r="AG66" s="44">
        <f>ROUND(AK65*N(Debts!$D$11)/12,2)</f>
        <v/>
      </c>
      <c r="AH66" s="44">
        <f>MIN(N(Debts!$E$11),AK65+AG66)</f>
        <v/>
      </c>
      <c r="AI66" s="44">
        <f>AK65+AG66-AH66</f>
        <v/>
      </c>
      <c r="AJ66" s="44">
        <f>MIN(AI66,MAX(0,$C66-SUMIFS($H66:$AU66,$H$6:$AU$6,"Rest",$H$5:$AU$5,"&lt;"&amp;AI$5)))</f>
        <v/>
      </c>
      <c r="AK66" s="44">
        <f>ROUND(AI66-AJ66,2)</f>
        <v/>
      </c>
      <c r="AL66" s="44">
        <f>ROUND(AP65*N(Debts!$D$12)/12,2)</f>
        <v/>
      </c>
      <c r="AM66" s="44">
        <f>MIN(N(Debts!$E$12),AP65+AL66)</f>
        <v/>
      </c>
      <c r="AN66" s="44">
        <f>AP65+AL66-AM66</f>
        <v/>
      </c>
      <c r="AO66" s="44">
        <f>MIN(AN66,MAX(0,$C66-SUMIFS($H66:$AU66,$H$6:$AU$6,"Rest",$H$5:$AU$5,"&lt;"&amp;AN$5)))</f>
        <v/>
      </c>
      <c r="AP66" s="44">
        <f>ROUND(AN66-AO66,2)</f>
        <v/>
      </c>
      <c r="AQ66" s="44">
        <f>ROUND(AU65*N(Debts!$D$13)/12,2)</f>
        <v/>
      </c>
      <c r="AR66" s="44">
        <f>MIN(N(Debts!$E$13),AU65+AQ66)</f>
        <v/>
      </c>
      <c r="AS66" s="44">
        <f>AU65+AQ66-AR66</f>
        <v/>
      </c>
      <c r="AT66" s="44">
        <f>MIN(AS66,MAX(0,$C66-SUMIFS($H66:$AU66,$H$6:$AU$6,"Rest",$H$5:$AU$5,"&lt;"&amp;AS$5)))</f>
        <v/>
      </c>
      <c r="AU66" s="44">
        <f>ROUND(AS66-AT66,2)</f>
        <v/>
      </c>
    </row>
    <row r="67">
      <c r="A67" s="43" t="n">
        <v>60</v>
      </c>
      <c r="B67" s="45">
        <f>EDATE(Plan!$C$7,A67-1)</f>
        <v/>
      </c>
      <c r="C67" s="46">
        <f>IF(F66&lt;=0.005,0,MAX(0,Plan!$C$6-SUMIF($H$6:$AU$6,"Min paid",H67:AU67)))</f>
        <v/>
      </c>
      <c r="D67" s="46">
        <f>SUMIF($H$6:$AU$6,"Interest",H67:AU67)</f>
        <v/>
      </c>
      <c r="E67" s="46">
        <f>SUMIF($H$6:$AU$6,"Min paid",H67:AU67)+SUMIF($H$6:$AU$6,"Extra paid",H67:AU67)</f>
        <v/>
      </c>
      <c r="F67" s="46">
        <f>SUMIF($H$6:$AU$6,"Balance",H67:AU67)</f>
        <v/>
      </c>
      <c r="G67" s="47">
        <f>IF(AND(F67&lt;=0.005,F66&gt;0.005),A67,"")</f>
        <v/>
      </c>
      <c r="H67" s="44">
        <f>ROUND(L66*N(Debts!$D$6)/12,2)</f>
        <v/>
      </c>
      <c r="I67" s="44">
        <f>MIN(N(Debts!$E$6),L66+H67)</f>
        <v/>
      </c>
      <c r="J67" s="44">
        <f>L66+H67-I67</f>
        <v/>
      </c>
      <c r="K67" s="44">
        <f>MIN(J67,MAX(0,$C67-SUMIFS($H67:$AU67,$H$6:$AU$6,"Rest",$H$5:$AU$5,"&lt;"&amp;J$5)))</f>
        <v/>
      </c>
      <c r="L67" s="44">
        <f>ROUND(J67-K67,2)</f>
        <v/>
      </c>
      <c r="M67" s="44">
        <f>ROUND(Q66*N(Debts!$D$7)/12,2)</f>
        <v/>
      </c>
      <c r="N67" s="44">
        <f>MIN(N(Debts!$E$7),Q66+M67)</f>
        <v/>
      </c>
      <c r="O67" s="44">
        <f>Q66+M67-N67</f>
        <v/>
      </c>
      <c r="P67" s="44">
        <f>MIN(O67,MAX(0,$C67-SUMIFS($H67:$AU67,$H$6:$AU$6,"Rest",$H$5:$AU$5,"&lt;"&amp;O$5)))</f>
        <v/>
      </c>
      <c r="Q67" s="44">
        <f>ROUND(O67-P67,2)</f>
        <v/>
      </c>
      <c r="R67" s="44">
        <f>ROUND(V66*N(Debts!$D$8)/12,2)</f>
        <v/>
      </c>
      <c r="S67" s="44">
        <f>MIN(N(Debts!$E$8),V66+R67)</f>
        <v/>
      </c>
      <c r="T67" s="44">
        <f>V66+R67-S67</f>
        <v/>
      </c>
      <c r="U67" s="44">
        <f>MIN(T67,MAX(0,$C67-SUMIFS($H67:$AU67,$H$6:$AU$6,"Rest",$H$5:$AU$5,"&lt;"&amp;T$5)))</f>
        <v/>
      </c>
      <c r="V67" s="44">
        <f>ROUND(T67-U67,2)</f>
        <v/>
      </c>
      <c r="W67" s="44">
        <f>ROUND(AA66*N(Debts!$D$9)/12,2)</f>
        <v/>
      </c>
      <c r="X67" s="44">
        <f>MIN(N(Debts!$E$9),AA66+W67)</f>
        <v/>
      </c>
      <c r="Y67" s="44">
        <f>AA66+W67-X67</f>
        <v/>
      </c>
      <c r="Z67" s="44">
        <f>MIN(Y67,MAX(0,$C67-SUMIFS($H67:$AU67,$H$6:$AU$6,"Rest",$H$5:$AU$5,"&lt;"&amp;Y$5)))</f>
        <v/>
      </c>
      <c r="AA67" s="44">
        <f>ROUND(Y67-Z67,2)</f>
        <v/>
      </c>
      <c r="AB67" s="44">
        <f>ROUND(AF66*N(Debts!$D$10)/12,2)</f>
        <v/>
      </c>
      <c r="AC67" s="44">
        <f>MIN(N(Debts!$E$10),AF66+AB67)</f>
        <v/>
      </c>
      <c r="AD67" s="44">
        <f>AF66+AB67-AC67</f>
        <v/>
      </c>
      <c r="AE67" s="44">
        <f>MIN(AD67,MAX(0,$C67-SUMIFS($H67:$AU67,$H$6:$AU$6,"Rest",$H$5:$AU$5,"&lt;"&amp;AD$5)))</f>
        <v/>
      </c>
      <c r="AF67" s="44">
        <f>ROUND(AD67-AE67,2)</f>
        <v/>
      </c>
      <c r="AG67" s="44">
        <f>ROUND(AK66*N(Debts!$D$11)/12,2)</f>
        <v/>
      </c>
      <c r="AH67" s="44">
        <f>MIN(N(Debts!$E$11),AK66+AG67)</f>
        <v/>
      </c>
      <c r="AI67" s="44">
        <f>AK66+AG67-AH67</f>
        <v/>
      </c>
      <c r="AJ67" s="44">
        <f>MIN(AI67,MAX(0,$C67-SUMIFS($H67:$AU67,$H$6:$AU$6,"Rest",$H$5:$AU$5,"&lt;"&amp;AI$5)))</f>
        <v/>
      </c>
      <c r="AK67" s="44">
        <f>ROUND(AI67-AJ67,2)</f>
        <v/>
      </c>
      <c r="AL67" s="44">
        <f>ROUND(AP66*N(Debts!$D$12)/12,2)</f>
        <v/>
      </c>
      <c r="AM67" s="44">
        <f>MIN(N(Debts!$E$12),AP66+AL67)</f>
        <v/>
      </c>
      <c r="AN67" s="44">
        <f>AP66+AL67-AM67</f>
        <v/>
      </c>
      <c r="AO67" s="44">
        <f>MIN(AN67,MAX(0,$C67-SUMIFS($H67:$AU67,$H$6:$AU$6,"Rest",$H$5:$AU$5,"&lt;"&amp;AN$5)))</f>
        <v/>
      </c>
      <c r="AP67" s="44">
        <f>ROUND(AN67-AO67,2)</f>
        <v/>
      </c>
      <c r="AQ67" s="44">
        <f>ROUND(AU66*N(Debts!$D$13)/12,2)</f>
        <v/>
      </c>
      <c r="AR67" s="44">
        <f>MIN(N(Debts!$E$13),AU66+AQ67)</f>
        <v/>
      </c>
      <c r="AS67" s="44">
        <f>AU66+AQ67-AR67</f>
        <v/>
      </c>
      <c r="AT67" s="44">
        <f>MIN(AS67,MAX(0,$C67-SUMIFS($H67:$AU67,$H$6:$AU$6,"Rest",$H$5:$AU$5,"&lt;"&amp;AS$5)))</f>
        <v/>
      </c>
      <c r="AU67" s="44">
        <f>ROUND(AS67-AT67,2)</f>
        <v/>
      </c>
    </row>
    <row r="68">
      <c r="A68" s="43" t="n">
        <v>61</v>
      </c>
      <c r="B68" s="45">
        <f>EDATE(Plan!$C$7,A68-1)</f>
        <v/>
      </c>
      <c r="C68" s="46">
        <f>IF(F67&lt;=0.005,0,MAX(0,Plan!$C$6-SUMIF($H$6:$AU$6,"Min paid",H68:AU68)))</f>
        <v/>
      </c>
      <c r="D68" s="46">
        <f>SUMIF($H$6:$AU$6,"Interest",H68:AU68)</f>
        <v/>
      </c>
      <c r="E68" s="46">
        <f>SUMIF($H$6:$AU$6,"Min paid",H68:AU68)+SUMIF($H$6:$AU$6,"Extra paid",H68:AU68)</f>
        <v/>
      </c>
      <c r="F68" s="46">
        <f>SUMIF($H$6:$AU$6,"Balance",H68:AU68)</f>
        <v/>
      </c>
      <c r="G68" s="47">
        <f>IF(AND(F68&lt;=0.005,F67&gt;0.005),A68,"")</f>
        <v/>
      </c>
      <c r="H68" s="44">
        <f>ROUND(L67*N(Debts!$D$6)/12,2)</f>
        <v/>
      </c>
      <c r="I68" s="44">
        <f>MIN(N(Debts!$E$6),L67+H68)</f>
        <v/>
      </c>
      <c r="J68" s="44">
        <f>L67+H68-I68</f>
        <v/>
      </c>
      <c r="K68" s="44">
        <f>MIN(J68,MAX(0,$C68-SUMIFS($H68:$AU68,$H$6:$AU$6,"Rest",$H$5:$AU$5,"&lt;"&amp;J$5)))</f>
        <v/>
      </c>
      <c r="L68" s="44">
        <f>ROUND(J68-K68,2)</f>
        <v/>
      </c>
      <c r="M68" s="44">
        <f>ROUND(Q67*N(Debts!$D$7)/12,2)</f>
        <v/>
      </c>
      <c r="N68" s="44">
        <f>MIN(N(Debts!$E$7),Q67+M68)</f>
        <v/>
      </c>
      <c r="O68" s="44">
        <f>Q67+M68-N68</f>
        <v/>
      </c>
      <c r="P68" s="44">
        <f>MIN(O68,MAX(0,$C68-SUMIFS($H68:$AU68,$H$6:$AU$6,"Rest",$H$5:$AU$5,"&lt;"&amp;O$5)))</f>
        <v/>
      </c>
      <c r="Q68" s="44">
        <f>ROUND(O68-P68,2)</f>
        <v/>
      </c>
      <c r="R68" s="44">
        <f>ROUND(V67*N(Debts!$D$8)/12,2)</f>
        <v/>
      </c>
      <c r="S68" s="44">
        <f>MIN(N(Debts!$E$8),V67+R68)</f>
        <v/>
      </c>
      <c r="T68" s="44">
        <f>V67+R68-S68</f>
        <v/>
      </c>
      <c r="U68" s="44">
        <f>MIN(T68,MAX(0,$C68-SUMIFS($H68:$AU68,$H$6:$AU$6,"Rest",$H$5:$AU$5,"&lt;"&amp;T$5)))</f>
        <v/>
      </c>
      <c r="V68" s="44">
        <f>ROUND(T68-U68,2)</f>
        <v/>
      </c>
      <c r="W68" s="44">
        <f>ROUND(AA67*N(Debts!$D$9)/12,2)</f>
        <v/>
      </c>
      <c r="X68" s="44">
        <f>MIN(N(Debts!$E$9),AA67+W68)</f>
        <v/>
      </c>
      <c r="Y68" s="44">
        <f>AA67+W68-X68</f>
        <v/>
      </c>
      <c r="Z68" s="44">
        <f>MIN(Y68,MAX(0,$C68-SUMIFS($H68:$AU68,$H$6:$AU$6,"Rest",$H$5:$AU$5,"&lt;"&amp;Y$5)))</f>
        <v/>
      </c>
      <c r="AA68" s="44">
        <f>ROUND(Y68-Z68,2)</f>
        <v/>
      </c>
      <c r="AB68" s="44">
        <f>ROUND(AF67*N(Debts!$D$10)/12,2)</f>
        <v/>
      </c>
      <c r="AC68" s="44">
        <f>MIN(N(Debts!$E$10),AF67+AB68)</f>
        <v/>
      </c>
      <c r="AD68" s="44">
        <f>AF67+AB68-AC68</f>
        <v/>
      </c>
      <c r="AE68" s="44">
        <f>MIN(AD68,MAX(0,$C68-SUMIFS($H68:$AU68,$H$6:$AU$6,"Rest",$H$5:$AU$5,"&lt;"&amp;AD$5)))</f>
        <v/>
      </c>
      <c r="AF68" s="44">
        <f>ROUND(AD68-AE68,2)</f>
        <v/>
      </c>
      <c r="AG68" s="44">
        <f>ROUND(AK67*N(Debts!$D$11)/12,2)</f>
        <v/>
      </c>
      <c r="AH68" s="44">
        <f>MIN(N(Debts!$E$11),AK67+AG68)</f>
        <v/>
      </c>
      <c r="AI68" s="44">
        <f>AK67+AG68-AH68</f>
        <v/>
      </c>
      <c r="AJ68" s="44">
        <f>MIN(AI68,MAX(0,$C68-SUMIFS($H68:$AU68,$H$6:$AU$6,"Rest",$H$5:$AU$5,"&lt;"&amp;AI$5)))</f>
        <v/>
      </c>
      <c r="AK68" s="44">
        <f>ROUND(AI68-AJ68,2)</f>
        <v/>
      </c>
      <c r="AL68" s="44">
        <f>ROUND(AP67*N(Debts!$D$12)/12,2)</f>
        <v/>
      </c>
      <c r="AM68" s="44">
        <f>MIN(N(Debts!$E$12),AP67+AL68)</f>
        <v/>
      </c>
      <c r="AN68" s="44">
        <f>AP67+AL68-AM68</f>
        <v/>
      </c>
      <c r="AO68" s="44">
        <f>MIN(AN68,MAX(0,$C68-SUMIFS($H68:$AU68,$H$6:$AU$6,"Rest",$H$5:$AU$5,"&lt;"&amp;AN$5)))</f>
        <v/>
      </c>
      <c r="AP68" s="44">
        <f>ROUND(AN68-AO68,2)</f>
        <v/>
      </c>
      <c r="AQ68" s="44">
        <f>ROUND(AU67*N(Debts!$D$13)/12,2)</f>
        <v/>
      </c>
      <c r="AR68" s="44">
        <f>MIN(N(Debts!$E$13),AU67+AQ68)</f>
        <v/>
      </c>
      <c r="AS68" s="44">
        <f>AU67+AQ68-AR68</f>
        <v/>
      </c>
      <c r="AT68" s="44">
        <f>MIN(AS68,MAX(0,$C68-SUMIFS($H68:$AU68,$H$6:$AU$6,"Rest",$H$5:$AU$5,"&lt;"&amp;AS$5)))</f>
        <v/>
      </c>
      <c r="AU68" s="44">
        <f>ROUND(AS68-AT68,2)</f>
        <v/>
      </c>
    </row>
    <row r="69">
      <c r="A69" s="43" t="n">
        <v>62</v>
      </c>
      <c r="B69" s="45">
        <f>EDATE(Plan!$C$7,A69-1)</f>
        <v/>
      </c>
      <c r="C69" s="46">
        <f>IF(F68&lt;=0.005,0,MAX(0,Plan!$C$6-SUMIF($H$6:$AU$6,"Min paid",H69:AU69)))</f>
        <v/>
      </c>
      <c r="D69" s="46">
        <f>SUMIF($H$6:$AU$6,"Interest",H69:AU69)</f>
        <v/>
      </c>
      <c r="E69" s="46">
        <f>SUMIF($H$6:$AU$6,"Min paid",H69:AU69)+SUMIF($H$6:$AU$6,"Extra paid",H69:AU69)</f>
        <v/>
      </c>
      <c r="F69" s="46">
        <f>SUMIF($H$6:$AU$6,"Balance",H69:AU69)</f>
        <v/>
      </c>
      <c r="G69" s="47">
        <f>IF(AND(F69&lt;=0.005,F68&gt;0.005),A69,"")</f>
        <v/>
      </c>
      <c r="H69" s="44">
        <f>ROUND(L68*N(Debts!$D$6)/12,2)</f>
        <v/>
      </c>
      <c r="I69" s="44">
        <f>MIN(N(Debts!$E$6),L68+H69)</f>
        <v/>
      </c>
      <c r="J69" s="44">
        <f>L68+H69-I69</f>
        <v/>
      </c>
      <c r="K69" s="44">
        <f>MIN(J69,MAX(0,$C69-SUMIFS($H69:$AU69,$H$6:$AU$6,"Rest",$H$5:$AU$5,"&lt;"&amp;J$5)))</f>
        <v/>
      </c>
      <c r="L69" s="44">
        <f>ROUND(J69-K69,2)</f>
        <v/>
      </c>
      <c r="M69" s="44">
        <f>ROUND(Q68*N(Debts!$D$7)/12,2)</f>
        <v/>
      </c>
      <c r="N69" s="44">
        <f>MIN(N(Debts!$E$7),Q68+M69)</f>
        <v/>
      </c>
      <c r="O69" s="44">
        <f>Q68+M69-N69</f>
        <v/>
      </c>
      <c r="P69" s="44">
        <f>MIN(O69,MAX(0,$C69-SUMIFS($H69:$AU69,$H$6:$AU$6,"Rest",$H$5:$AU$5,"&lt;"&amp;O$5)))</f>
        <v/>
      </c>
      <c r="Q69" s="44">
        <f>ROUND(O69-P69,2)</f>
        <v/>
      </c>
      <c r="R69" s="44">
        <f>ROUND(V68*N(Debts!$D$8)/12,2)</f>
        <v/>
      </c>
      <c r="S69" s="44">
        <f>MIN(N(Debts!$E$8),V68+R69)</f>
        <v/>
      </c>
      <c r="T69" s="44">
        <f>V68+R69-S69</f>
        <v/>
      </c>
      <c r="U69" s="44">
        <f>MIN(T69,MAX(0,$C69-SUMIFS($H69:$AU69,$H$6:$AU$6,"Rest",$H$5:$AU$5,"&lt;"&amp;T$5)))</f>
        <v/>
      </c>
      <c r="V69" s="44">
        <f>ROUND(T69-U69,2)</f>
        <v/>
      </c>
      <c r="W69" s="44">
        <f>ROUND(AA68*N(Debts!$D$9)/12,2)</f>
        <v/>
      </c>
      <c r="X69" s="44">
        <f>MIN(N(Debts!$E$9),AA68+W69)</f>
        <v/>
      </c>
      <c r="Y69" s="44">
        <f>AA68+W69-X69</f>
        <v/>
      </c>
      <c r="Z69" s="44">
        <f>MIN(Y69,MAX(0,$C69-SUMIFS($H69:$AU69,$H$6:$AU$6,"Rest",$H$5:$AU$5,"&lt;"&amp;Y$5)))</f>
        <v/>
      </c>
      <c r="AA69" s="44">
        <f>ROUND(Y69-Z69,2)</f>
        <v/>
      </c>
      <c r="AB69" s="44">
        <f>ROUND(AF68*N(Debts!$D$10)/12,2)</f>
        <v/>
      </c>
      <c r="AC69" s="44">
        <f>MIN(N(Debts!$E$10),AF68+AB69)</f>
        <v/>
      </c>
      <c r="AD69" s="44">
        <f>AF68+AB69-AC69</f>
        <v/>
      </c>
      <c r="AE69" s="44">
        <f>MIN(AD69,MAX(0,$C69-SUMIFS($H69:$AU69,$H$6:$AU$6,"Rest",$H$5:$AU$5,"&lt;"&amp;AD$5)))</f>
        <v/>
      </c>
      <c r="AF69" s="44">
        <f>ROUND(AD69-AE69,2)</f>
        <v/>
      </c>
      <c r="AG69" s="44">
        <f>ROUND(AK68*N(Debts!$D$11)/12,2)</f>
        <v/>
      </c>
      <c r="AH69" s="44">
        <f>MIN(N(Debts!$E$11),AK68+AG69)</f>
        <v/>
      </c>
      <c r="AI69" s="44">
        <f>AK68+AG69-AH69</f>
        <v/>
      </c>
      <c r="AJ69" s="44">
        <f>MIN(AI69,MAX(0,$C69-SUMIFS($H69:$AU69,$H$6:$AU$6,"Rest",$H$5:$AU$5,"&lt;"&amp;AI$5)))</f>
        <v/>
      </c>
      <c r="AK69" s="44">
        <f>ROUND(AI69-AJ69,2)</f>
        <v/>
      </c>
      <c r="AL69" s="44">
        <f>ROUND(AP68*N(Debts!$D$12)/12,2)</f>
        <v/>
      </c>
      <c r="AM69" s="44">
        <f>MIN(N(Debts!$E$12),AP68+AL69)</f>
        <v/>
      </c>
      <c r="AN69" s="44">
        <f>AP68+AL69-AM69</f>
        <v/>
      </c>
      <c r="AO69" s="44">
        <f>MIN(AN69,MAX(0,$C69-SUMIFS($H69:$AU69,$H$6:$AU$6,"Rest",$H$5:$AU$5,"&lt;"&amp;AN$5)))</f>
        <v/>
      </c>
      <c r="AP69" s="44">
        <f>ROUND(AN69-AO69,2)</f>
        <v/>
      </c>
      <c r="AQ69" s="44">
        <f>ROUND(AU68*N(Debts!$D$13)/12,2)</f>
        <v/>
      </c>
      <c r="AR69" s="44">
        <f>MIN(N(Debts!$E$13),AU68+AQ69)</f>
        <v/>
      </c>
      <c r="AS69" s="44">
        <f>AU68+AQ69-AR69</f>
        <v/>
      </c>
      <c r="AT69" s="44">
        <f>MIN(AS69,MAX(0,$C69-SUMIFS($H69:$AU69,$H$6:$AU$6,"Rest",$H$5:$AU$5,"&lt;"&amp;AS$5)))</f>
        <v/>
      </c>
      <c r="AU69" s="44">
        <f>ROUND(AS69-AT69,2)</f>
        <v/>
      </c>
    </row>
    <row r="70">
      <c r="A70" s="43" t="n">
        <v>63</v>
      </c>
      <c r="B70" s="45">
        <f>EDATE(Plan!$C$7,A70-1)</f>
        <v/>
      </c>
      <c r="C70" s="46">
        <f>IF(F69&lt;=0.005,0,MAX(0,Plan!$C$6-SUMIF($H$6:$AU$6,"Min paid",H70:AU70)))</f>
        <v/>
      </c>
      <c r="D70" s="46">
        <f>SUMIF($H$6:$AU$6,"Interest",H70:AU70)</f>
        <v/>
      </c>
      <c r="E70" s="46">
        <f>SUMIF($H$6:$AU$6,"Min paid",H70:AU70)+SUMIF($H$6:$AU$6,"Extra paid",H70:AU70)</f>
        <v/>
      </c>
      <c r="F70" s="46">
        <f>SUMIF($H$6:$AU$6,"Balance",H70:AU70)</f>
        <v/>
      </c>
      <c r="G70" s="47">
        <f>IF(AND(F70&lt;=0.005,F69&gt;0.005),A70,"")</f>
        <v/>
      </c>
      <c r="H70" s="44">
        <f>ROUND(L69*N(Debts!$D$6)/12,2)</f>
        <v/>
      </c>
      <c r="I70" s="44">
        <f>MIN(N(Debts!$E$6),L69+H70)</f>
        <v/>
      </c>
      <c r="J70" s="44">
        <f>L69+H70-I70</f>
        <v/>
      </c>
      <c r="K70" s="44">
        <f>MIN(J70,MAX(0,$C70-SUMIFS($H70:$AU70,$H$6:$AU$6,"Rest",$H$5:$AU$5,"&lt;"&amp;J$5)))</f>
        <v/>
      </c>
      <c r="L70" s="44">
        <f>ROUND(J70-K70,2)</f>
        <v/>
      </c>
      <c r="M70" s="44">
        <f>ROUND(Q69*N(Debts!$D$7)/12,2)</f>
        <v/>
      </c>
      <c r="N70" s="44">
        <f>MIN(N(Debts!$E$7),Q69+M70)</f>
        <v/>
      </c>
      <c r="O70" s="44">
        <f>Q69+M70-N70</f>
        <v/>
      </c>
      <c r="P70" s="44">
        <f>MIN(O70,MAX(0,$C70-SUMIFS($H70:$AU70,$H$6:$AU$6,"Rest",$H$5:$AU$5,"&lt;"&amp;O$5)))</f>
        <v/>
      </c>
      <c r="Q70" s="44">
        <f>ROUND(O70-P70,2)</f>
        <v/>
      </c>
      <c r="R70" s="44">
        <f>ROUND(V69*N(Debts!$D$8)/12,2)</f>
        <v/>
      </c>
      <c r="S70" s="44">
        <f>MIN(N(Debts!$E$8),V69+R70)</f>
        <v/>
      </c>
      <c r="T70" s="44">
        <f>V69+R70-S70</f>
        <v/>
      </c>
      <c r="U70" s="44">
        <f>MIN(T70,MAX(0,$C70-SUMIFS($H70:$AU70,$H$6:$AU$6,"Rest",$H$5:$AU$5,"&lt;"&amp;T$5)))</f>
        <v/>
      </c>
      <c r="V70" s="44">
        <f>ROUND(T70-U70,2)</f>
        <v/>
      </c>
      <c r="W70" s="44">
        <f>ROUND(AA69*N(Debts!$D$9)/12,2)</f>
        <v/>
      </c>
      <c r="X70" s="44">
        <f>MIN(N(Debts!$E$9),AA69+W70)</f>
        <v/>
      </c>
      <c r="Y70" s="44">
        <f>AA69+W70-X70</f>
        <v/>
      </c>
      <c r="Z70" s="44">
        <f>MIN(Y70,MAX(0,$C70-SUMIFS($H70:$AU70,$H$6:$AU$6,"Rest",$H$5:$AU$5,"&lt;"&amp;Y$5)))</f>
        <v/>
      </c>
      <c r="AA70" s="44">
        <f>ROUND(Y70-Z70,2)</f>
        <v/>
      </c>
      <c r="AB70" s="44">
        <f>ROUND(AF69*N(Debts!$D$10)/12,2)</f>
        <v/>
      </c>
      <c r="AC70" s="44">
        <f>MIN(N(Debts!$E$10),AF69+AB70)</f>
        <v/>
      </c>
      <c r="AD70" s="44">
        <f>AF69+AB70-AC70</f>
        <v/>
      </c>
      <c r="AE70" s="44">
        <f>MIN(AD70,MAX(0,$C70-SUMIFS($H70:$AU70,$H$6:$AU$6,"Rest",$H$5:$AU$5,"&lt;"&amp;AD$5)))</f>
        <v/>
      </c>
      <c r="AF70" s="44">
        <f>ROUND(AD70-AE70,2)</f>
        <v/>
      </c>
      <c r="AG70" s="44">
        <f>ROUND(AK69*N(Debts!$D$11)/12,2)</f>
        <v/>
      </c>
      <c r="AH70" s="44">
        <f>MIN(N(Debts!$E$11),AK69+AG70)</f>
        <v/>
      </c>
      <c r="AI70" s="44">
        <f>AK69+AG70-AH70</f>
        <v/>
      </c>
      <c r="AJ70" s="44">
        <f>MIN(AI70,MAX(0,$C70-SUMIFS($H70:$AU70,$H$6:$AU$6,"Rest",$H$5:$AU$5,"&lt;"&amp;AI$5)))</f>
        <v/>
      </c>
      <c r="AK70" s="44">
        <f>ROUND(AI70-AJ70,2)</f>
        <v/>
      </c>
      <c r="AL70" s="44">
        <f>ROUND(AP69*N(Debts!$D$12)/12,2)</f>
        <v/>
      </c>
      <c r="AM70" s="44">
        <f>MIN(N(Debts!$E$12),AP69+AL70)</f>
        <v/>
      </c>
      <c r="AN70" s="44">
        <f>AP69+AL70-AM70</f>
        <v/>
      </c>
      <c r="AO70" s="44">
        <f>MIN(AN70,MAX(0,$C70-SUMIFS($H70:$AU70,$H$6:$AU$6,"Rest",$H$5:$AU$5,"&lt;"&amp;AN$5)))</f>
        <v/>
      </c>
      <c r="AP70" s="44">
        <f>ROUND(AN70-AO70,2)</f>
        <v/>
      </c>
      <c r="AQ70" s="44">
        <f>ROUND(AU69*N(Debts!$D$13)/12,2)</f>
        <v/>
      </c>
      <c r="AR70" s="44">
        <f>MIN(N(Debts!$E$13),AU69+AQ70)</f>
        <v/>
      </c>
      <c r="AS70" s="44">
        <f>AU69+AQ70-AR70</f>
        <v/>
      </c>
      <c r="AT70" s="44">
        <f>MIN(AS70,MAX(0,$C70-SUMIFS($H70:$AU70,$H$6:$AU$6,"Rest",$H$5:$AU$5,"&lt;"&amp;AS$5)))</f>
        <v/>
      </c>
      <c r="AU70" s="44">
        <f>ROUND(AS70-AT70,2)</f>
        <v/>
      </c>
    </row>
    <row r="71">
      <c r="A71" s="43" t="n">
        <v>64</v>
      </c>
      <c r="B71" s="45">
        <f>EDATE(Plan!$C$7,A71-1)</f>
        <v/>
      </c>
      <c r="C71" s="46">
        <f>IF(F70&lt;=0.005,0,MAX(0,Plan!$C$6-SUMIF($H$6:$AU$6,"Min paid",H71:AU71)))</f>
        <v/>
      </c>
      <c r="D71" s="46">
        <f>SUMIF($H$6:$AU$6,"Interest",H71:AU71)</f>
        <v/>
      </c>
      <c r="E71" s="46">
        <f>SUMIF($H$6:$AU$6,"Min paid",H71:AU71)+SUMIF($H$6:$AU$6,"Extra paid",H71:AU71)</f>
        <v/>
      </c>
      <c r="F71" s="46">
        <f>SUMIF($H$6:$AU$6,"Balance",H71:AU71)</f>
        <v/>
      </c>
      <c r="G71" s="47">
        <f>IF(AND(F71&lt;=0.005,F70&gt;0.005),A71,"")</f>
        <v/>
      </c>
      <c r="H71" s="44">
        <f>ROUND(L70*N(Debts!$D$6)/12,2)</f>
        <v/>
      </c>
      <c r="I71" s="44">
        <f>MIN(N(Debts!$E$6),L70+H71)</f>
        <v/>
      </c>
      <c r="J71" s="44">
        <f>L70+H71-I71</f>
        <v/>
      </c>
      <c r="K71" s="44">
        <f>MIN(J71,MAX(0,$C71-SUMIFS($H71:$AU71,$H$6:$AU$6,"Rest",$H$5:$AU$5,"&lt;"&amp;J$5)))</f>
        <v/>
      </c>
      <c r="L71" s="44">
        <f>ROUND(J71-K71,2)</f>
        <v/>
      </c>
      <c r="M71" s="44">
        <f>ROUND(Q70*N(Debts!$D$7)/12,2)</f>
        <v/>
      </c>
      <c r="N71" s="44">
        <f>MIN(N(Debts!$E$7),Q70+M71)</f>
        <v/>
      </c>
      <c r="O71" s="44">
        <f>Q70+M71-N71</f>
        <v/>
      </c>
      <c r="P71" s="44">
        <f>MIN(O71,MAX(0,$C71-SUMIFS($H71:$AU71,$H$6:$AU$6,"Rest",$H$5:$AU$5,"&lt;"&amp;O$5)))</f>
        <v/>
      </c>
      <c r="Q71" s="44">
        <f>ROUND(O71-P71,2)</f>
        <v/>
      </c>
      <c r="R71" s="44">
        <f>ROUND(V70*N(Debts!$D$8)/12,2)</f>
        <v/>
      </c>
      <c r="S71" s="44">
        <f>MIN(N(Debts!$E$8),V70+R71)</f>
        <v/>
      </c>
      <c r="T71" s="44">
        <f>V70+R71-S71</f>
        <v/>
      </c>
      <c r="U71" s="44">
        <f>MIN(T71,MAX(0,$C71-SUMIFS($H71:$AU71,$H$6:$AU$6,"Rest",$H$5:$AU$5,"&lt;"&amp;T$5)))</f>
        <v/>
      </c>
      <c r="V71" s="44">
        <f>ROUND(T71-U71,2)</f>
        <v/>
      </c>
      <c r="W71" s="44">
        <f>ROUND(AA70*N(Debts!$D$9)/12,2)</f>
        <v/>
      </c>
      <c r="X71" s="44">
        <f>MIN(N(Debts!$E$9),AA70+W71)</f>
        <v/>
      </c>
      <c r="Y71" s="44">
        <f>AA70+W71-X71</f>
        <v/>
      </c>
      <c r="Z71" s="44">
        <f>MIN(Y71,MAX(0,$C71-SUMIFS($H71:$AU71,$H$6:$AU$6,"Rest",$H$5:$AU$5,"&lt;"&amp;Y$5)))</f>
        <v/>
      </c>
      <c r="AA71" s="44">
        <f>ROUND(Y71-Z71,2)</f>
        <v/>
      </c>
      <c r="AB71" s="44">
        <f>ROUND(AF70*N(Debts!$D$10)/12,2)</f>
        <v/>
      </c>
      <c r="AC71" s="44">
        <f>MIN(N(Debts!$E$10),AF70+AB71)</f>
        <v/>
      </c>
      <c r="AD71" s="44">
        <f>AF70+AB71-AC71</f>
        <v/>
      </c>
      <c r="AE71" s="44">
        <f>MIN(AD71,MAX(0,$C71-SUMIFS($H71:$AU71,$H$6:$AU$6,"Rest",$H$5:$AU$5,"&lt;"&amp;AD$5)))</f>
        <v/>
      </c>
      <c r="AF71" s="44">
        <f>ROUND(AD71-AE71,2)</f>
        <v/>
      </c>
      <c r="AG71" s="44">
        <f>ROUND(AK70*N(Debts!$D$11)/12,2)</f>
        <v/>
      </c>
      <c r="AH71" s="44">
        <f>MIN(N(Debts!$E$11),AK70+AG71)</f>
        <v/>
      </c>
      <c r="AI71" s="44">
        <f>AK70+AG71-AH71</f>
        <v/>
      </c>
      <c r="AJ71" s="44">
        <f>MIN(AI71,MAX(0,$C71-SUMIFS($H71:$AU71,$H$6:$AU$6,"Rest",$H$5:$AU$5,"&lt;"&amp;AI$5)))</f>
        <v/>
      </c>
      <c r="AK71" s="44">
        <f>ROUND(AI71-AJ71,2)</f>
        <v/>
      </c>
      <c r="AL71" s="44">
        <f>ROUND(AP70*N(Debts!$D$12)/12,2)</f>
        <v/>
      </c>
      <c r="AM71" s="44">
        <f>MIN(N(Debts!$E$12),AP70+AL71)</f>
        <v/>
      </c>
      <c r="AN71" s="44">
        <f>AP70+AL71-AM71</f>
        <v/>
      </c>
      <c r="AO71" s="44">
        <f>MIN(AN71,MAX(0,$C71-SUMIFS($H71:$AU71,$H$6:$AU$6,"Rest",$H$5:$AU$5,"&lt;"&amp;AN$5)))</f>
        <v/>
      </c>
      <c r="AP71" s="44">
        <f>ROUND(AN71-AO71,2)</f>
        <v/>
      </c>
      <c r="AQ71" s="44">
        <f>ROUND(AU70*N(Debts!$D$13)/12,2)</f>
        <v/>
      </c>
      <c r="AR71" s="44">
        <f>MIN(N(Debts!$E$13),AU70+AQ71)</f>
        <v/>
      </c>
      <c r="AS71" s="44">
        <f>AU70+AQ71-AR71</f>
        <v/>
      </c>
      <c r="AT71" s="44">
        <f>MIN(AS71,MAX(0,$C71-SUMIFS($H71:$AU71,$H$6:$AU$6,"Rest",$H$5:$AU$5,"&lt;"&amp;AS$5)))</f>
        <v/>
      </c>
      <c r="AU71" s="44">
        <f>ROUND(AS71-AT71,2)</f>
        <v/>
      </c>
    </row>
    <row r="72">
      <c r="A72" s="43" t="n">
        <v>65</v>
      </c>
      <c r="B72" s="45">
        <f>EDATE(Plan!$C$7,A72-1)</f>
        <v/>
      </c>
      <c r="C72" s="46">
        <f>IF(F71&lt;=0.005,0,MAX(0,Plan!$C$6-SUMIF($H$6:$AU$6,"Min paid",H72:AU72)))</f>
        <v/>
      </c>
      <c r="D72" s="46">
        <f>SUMIF($H$6:$AU$6,"Interest",H72:AU72)</f>
        <v/>
      </c>
      <c r="E72" s="46">
        <f>SUMIF($H$6:$AU$6,"Min paid",H72:AU72)+SUMIF($H$6:$AU$6,"Extra paid",H72:AU72)</f>
        <v/>
      </c>
      <c r="F72" s="46">
        <f>SUMIF($H$6:$AU$6,"Balance",H72:AU72)</f>
        <v/>
      </c>
      <c r="G72" s="47">
        <f>IF(AND(F72&lt;=0.005,F71&gt;0.005),A72,"")</f>
        <v/>
      </c>
      <c r="H72" s="44">
        <f>ROUND(L71*N(Debts!$D$6)/12,2)</f>
        <v/>
      </c>
      <c r="I72" s="44">
        <f>MIN(N(Debts!$E$6),L71+H72)</f>
        <v/>
      </c>
      <c r="J72" s="44">
        <f>L71+H72-I72</f>
        <v/>
      </c>
      <c r="K72" s="44">
        <f>MIN(J72,MAX(0,$C72-SUMIFS($H72:$AU72,$H$6:$AU$6,"Rest",$H$5:$AU$5,"&lt;"&amp;J$5)))</f>
        <v/>
      </c>
      <c r="L72" s="44">
        <f>ROUND(J72-K72,2)</f>
        <v/>
      </c>
      <c r="M72" s="44">
        <f>ROUND(Q71*N(Debts!$D$7)/12,2)</f>
        <v/>
      </c>
      <c r="N72" s="44">
        <f>MIN(N(Debts!$E$7),Q71+M72)</f>
        <v/>
      </c>
      <c r="O72" s="44">
        <f>Q71+M72-N72</f>
        <v/>
      </c>
      <c r="P72" s="44">
        <f>MIN(O72,MAX(0,$C72-SUMIFS($H72:$AU72,$H$6:$AU$6,"Rest",$H$5:$AU$5,"&lt;"&amp;O$5)))</f>
        <v/>
      </c>
      <c r="Q72" s="44">
        <f>ROUND(O72-P72,2)</f>
        <v/>
      </c>
      <c r="R72" s="44">
        <f>ROUND(V71*N(Debts!$D$8)/12,2)</f>
        <v/>
      </c>
      <c r="S72" s="44">
        <f>MIN(N(Debts!$E$8),V71+R72)</f>
        <v/>
      </c>
      <c r="T72" s="44">
        <f>V71+R72-S72</f>
        <v/>
      </c>
      <c r="U72" s="44">
        <f>MIN(T72,MAX(0,$C72-SUMIFS($H72:$AU72,$H$6:$AU$6,"Rest",$H$5:$AU$5,"&lt;"&amp;T$5)))</f>
        <v/>
      </c>
      <c r="V72" s="44">
        <f>ROUND(T72-U72,2)</f>
        <v/>
      </c>
      <c r="W72" s="44">
        <f>ROUND(AA71*N(Debts!$D$9)/12,2)</f>
        <v/>
      </c>
      <c r="X72" s="44">
        <f>MIN(N(Debts!$E$9),AA71+W72)</f>
        <v/>
      </c>
      <c r="Y72" s="44">
        <f>AA71+W72-X72</f>
        <v/>
      </c>
      <c r="Z72" s="44">
        <f>MIN(Y72,MAX(0,$C72-SUMIFS($H72:$AU72,$H$6:$AU$6,"Rest",$H$5:$AU$5,"&lt;"&amp;Y$5)))</f>
        <v/>
      </c>
      <c r="AA72" s="44">
        <f>ROUND(Y72-Z72,2)</f>
        <v/>
      </c>
      <c r="AB72" s="44">
        <f>ROUND(AF71*N(Debts!$D$10)/12,2)</f>
        <v/>
      </c>
      <c r="AC72" s="44">
        <f>MIN(N(Debts!$E$10),AF71+AB72)</f>
        <v/>
      </c>
      <c r="AD72" s="44">
        <f>AF71+AB72-AC72</f>
        <v/>
      </c>
      <c r="AE72" s="44">
        <f>MIN(AD72,MAX(0,$C72-SUMIFS($H72:$AU72,$H$6:$AU$6,"Rest",$H$5:$AU$5,"&lt;"&amp;AD$5)))</f>
        <v/>
      </c>
      <c r="AF72" s="44">
        <f>ROUND(AD72-AE72,2)</f>
        <v/>
      </c>
      <c r="AG72" s="44">
        <f>ROUND(AK71*N(Debts!$D$11)/12,2)</f>
        <v/>
      </c>
      <c r="AH72" s="44">
        <f>MIN(N(Debts!$E$11),AK71+AG72)</f>
        <v/>
      </c>
      <c r="AI72" s="44">
        <f>AK71+AG72-AH72</f>
        <v/>
      </c>
      <c r="AJ72" s="44">
        <f>MIN(AI72,MAX(0,$C72-SUMIFS($H72:$AU72,$H$6:$AU$6,"Rest",$H$5:$AU$5,"&lt;"&amp;AI$5)))</f>
        <v/>
      </c>
      <c r="AK72" s="44">
        <f>ROUND(AI72-AJ72,2)</f>
        <v/>
      </c>
      <c r="AL72" s="44">
        <f>ROUND(AP71*N(Debts!$D$12)/12,2)</f>
        <v/>
      </c>
      <c r="AM72" s="44">
        <f>MIN(N(Debts!$E$12),AP71+AL72)</f>
        <v/>
      </c>
      <c r="AN72" s="44">
        <f>AP71+AL72-AM72</f>
        <v/>
      </c>
      <c r="AO72" s="44">
        <f>MIN(AN72,MAX(0,$C72-SUMIFS($H72:$AU72,$H$6:$AU$6,"Rest",$H$5:$AU$5,"&lt;"&amp;AN$5)))</f>
        <v/>
      </c>
      <c r="AP72" s="44">
        <f>ROUND(AN72-AO72,2)</f>
        <v/>
      </c>
      <c r="AQ72" s="44">
        <f>ROUND(AU71*N(Debts!$D$13)/12,2)</f>
        <v/>
      </c>
      <c r="AR72" s="44">
        <f>MIN(N(Debts!$E$13),AU71+AQ72)</f>
        <v/>
      </c>
      <c r="AS72" s="44">
        <f>AU71+AQ72-AR72</f>
        <v/>
      </c>
      <c r="AT72" s="44">
        <f>MIN(AS72,MAX(0,$C72-SUMIFS($H72:$AU72,$H$6:$AU$6,"Rest",$H$5:$AU$5,"&lt;"&amp;AS$5)))</f>
        <v/>
      </c>
      <c r="AU72" s="44">
        <f>ROUND(AS72-AT72,2)</f>
        <v/>
      </c>
    </row>
    <row r="73">
      <c r="A73" s="43" t="n">
        <v>66</v>
      </c>
      <c r="B73" s="45">
        <f>EDATE(Plan!$C$7,A73-1)</f>
        <v/>
      </c>
      <c r="C73" s="46">
        <f>IF(F72&lt;=0.005,0,MAX(0,Plan!$C$6-SUMIF($H$6:$AU$6,"Min paid",H73:AU73)))</f>
        <v/>
      </c>
      <c r="D73" s="46">
        <f>SUMIF($H$6:$AU$6,"Interest",H73:AU73)</f>
        <v/>
      </c>
      <c r="E73" s="46">
        <f>SUMIF($H$6:$AU$6,"Min paid",H73:AU73)+SUMIF($H$6:$AU$6,"Extra paid",H73:AU73)</f>
        <v/>
      </c>
      <c r="F73" s="46">
        <f>SUMIF($H$6:$AU$6,"Balance",H73:AU73)</f>
        <v/>
      </c>
      <c r="G73" s="47">
        <f>IF(AND(F73&lt;=0.005,F72&gt;0.005),A73,"")</f>
        <v/>
      </c>
      <c r="H73" s="44">
        <f>ROUND(L72*N(Debts!$D$6)/12,2)</f>
        <v/>
      </c>
      <c r="I73" s="44">
        <f>MIN(N(Debts!$E$6),L72+H73)</f>
        <v/>
      </c>
      <c r="J73" s="44">
        <f>L72+H73-I73</f>
        <v/>
      </c>
      <c r="K73" s="44">
        <f>MIN(J73,MAX(0,$C73-SUMIFS($H73:$AU73,$H$6:$AU$6,"Rest",$H$5:$AU$5,"&lt;"&amp;J$5)))</f>
        <v/>
      </c>
      <c r="L73" s="44">
        <f>ROUND(J73-K73,2)</f>
        <v/>
      </c>
      <c r="M73" s="44">
        <f>ROUND(Q72*N(Debts!$D$7)/12,2)</f>
        <v/>
      </c>
      <c r="N73" s="44">
        <f>MIN(N(Debts!$E$7),Q72+M73)</f>
        <v/>
      </c>
      <c r="O73" s="44">
        <f>Q72+M73-N73</f>
        <v/>
      </c>
      <c r="P73" s="44">
        <f>MIN(O73,MAX(0,$C73-SUMIFS($H73:$AU73,$H$6:$AU$6,"Rest",$H$5:$AU$5,"&lt;"&amp;O$5)))</f>
        <v/>
      </c>
      <c r="Q73" s="44">
        <f>ROUND(O73-P73,2)</f>
        <v/>
      </c>
      <c r="R73" s="44">
        <f>ROUND(V72*N(Debts!$D$8)/12,2)</f>
        <v/>
      </c>
      <c r="S73" s="44">
        <f>MIN(N(Debts!$E$8),V72+R73)</f>
        <v/>
      </c>
      <c r="T73" s="44">
        <f>V72+R73-S73</f>
        <v/>
      </c>
      <c r="U73" s="44">
        <f>MIN(T73,MAX(0,$C73-SUMIFS($H73:$AU73,$H$6:$AU$6,"Rest",$H$5:$AU$5,"&lt;"&amp;T$5)))</f>
        <v/>
      </c>
      <c r="V73" s="44">
        <f>ROUND(T73-U73,2)</f>
        <v/>
      </c>
      <c r="W73" s="44">
        <f>ROUND(AA72*N(Debts!$D$9)/12,2)</f>
        <v/>
      </c>
      <c r="X73" s="44">
        <f>MIN(N(Debts!$E$9),AA72+W73)</f>
        <v/>
      </c>
      <c r="Y73" s="44">
        <f>AA72+W73-X73</f>
        <v/>
      </c>
      <c r="Z73" s="44">
        <f>MIN(Y73,MAX(0,$C73-SUMIFS($H73:$AU73,$H$6:$AU$6,"Rest",$H$5:$AU$5,"&lt;"&amp;Y$5)))</f>
        <v/>
      </c>
      <c r="AA73" s="44">
        <f>ROUND(Y73-Z73,2)</f>
        <v/>
      </c>
      <c r="AB73" s="44">
        <f>ROUND(AF72*N(Debts!$D$10)/12,2)</f>
        <v/>
      </c>
      <c r="AC73" s="44">
        <f>MIN(N(Debts!$E$10),AF72+AB73)</f>
        <v/>
      </c>
      <c r="AD73" s="44">
        <f>AF72+AB73-AC73</f>
        <v/>
      </c>
      <c r="AE73" s="44">
        <f>MIN(AD73,MAX(0,$C73-SUMIFS($H73:$AU73,$H$6:$AU$6,"Rest",$H$5:$AU$5,"&lt;"&amp;AD$5)))</f>
        <v/>
      </c>
      <c r="AF73" s="44">
        <f>ROUND(AD73-AE73,2)</f>
        <v/>
      </c>
      <c r="AG73" s="44">
        <f>ROUND(AK72*N(Debts!$D$11)/12,2)</f>
        <v/>
      </c>
      <c r="AH73" s="44">
        <f>MIN(N(Debts!$E$11),AK72+AG73)</f>
        <v/>
      </c>
      <c r="AI73" s="44">
        <f>AK72+AG73-AH73</f>
        <v/>
      </c>
      <c r="AJ73" s="44">
        <f>MIN(AI73,MAX(0,$C73-SUMIFS($H73:$AU73,$H$6:$AU$6,"Rest",$H$5:$AU$5,"&lt;"&amp;AI$5)))</f>
        <v/>
      </c>
      <c r="AK73" s="44">
        <f>ROUND(AI73-AJ73,2)</f>
        <v/>
      </c>
      <c r="AL73" s="44">
        <f>ROUND(AP72*N(Debts!$D$12)/12,2)</f>
        <v/>
      </c>
      <c r="AM73" s="44">
        <f>MIN(N(Debts!$E$12),AP72+AL73)</f>
        <v/>
      </c>
      <c r="AN73" s="44">
        <f>AP72+AL73-AM73</f>
        <v/>
      </c>
      <c r="AO73" s="44">
        <f>MIN(AN73,MAX(0,$C73-SUMIFS($H73:$AU73,$H$6:$AU$6,"Rest",$H$5:$AU$5,"&lt;"&amp;AN$5)))</f>
        <v/>
      </c>
      <c r="AP73" s="44">
        <f>ROUND(AN73-AO73,2)</f>
        <v/>
      </c>
      <c r="AQ73" s="44">
        <f>ROUND(AU72*N(Debts!$D$13)/12,2)</f>
        <v/>
      </c>
      <c r="AR73" s="44">
        <f>MIN(N(Debts!$E$13),AU72+AQ73)</f>
        <v/>
      </c>
      <c r="AS73" s="44">
        <f>AU72+AQ73-AR73</f>
        <v/>
      </c>
      <c r="AT73" s="44">
        <f>MIN(AS73,MAX(0,$C73-SUMIFS($H73:$AU73,$H$6:$AU$6,"Rest",$H$5:$AU$5,"&lt;"&amp;AS$5)))</f>
        <v/>
      </c>
      <c r="AU73" s="44">
        <f>ROUND(AS73-AT73,2)</f>
        <v/>
      </c>
    </row>
    <row r="74">
      <c r="A74" s="43" t="n">
        <v>67</v>
      </c>
      <c r="B74" s="45">
        <f>EDATE(Plan!$C$7,A74-1)</f>
        <v/>
      </c>
      <c r="C74" s="46">
        <f>IF(F73&lt;=0.005,0,MAX(0,Plan!$C$6-SUMIF($H$6:$AU$6,"Min paid",H74:AU74)))</f>
        <v/>
      </c>
      <c r="D74" s="46">
        <f>SUMIF($H$6:$AU$6,"Interest",H74:AU74)</f>
        <v/>
      </c>
      <c r="E74" s="46">
        <f>SUMIF($H$6:$AU$6,"Min paid",H74:AU74)+SUMIF($H$6:$AU$6,"Extra paid",H74:AU74)</f>
        <v/>
      </c>
      <c r="F74" s="46">
        <f>SUMIF($H$6:$AU$6,"Balance",H74:AU74)</f>
        <v/>
      </c>
      <c r="G74" s="47">
        <f>IF(AND(F74&lt;=0.005,F73&gt;0.005),A74,"")</f>
        <v/>
      </c>
      <c r="H74" s="44">
        <f>ROUND(L73*N(Debts!$D$6)/12,2)</f>
        <v/>
      </c>
      <c r="I74" s="44">
        <f>MIN(N(Debts!$E$6),L73+H74)</f>
        <v/>
      </c>
      <c r="J74" s="44">
        <f>L73+H74-I74</f>
        <v/>
      </c>
      <c r="K74" s="44">
        <f>MIN(J74,MAX(0,$C74-SUMIFS($H74:$AU74,$H$6:$AU$6,"Rest",$H$5:$AU$5,"&lt;"&amp;J$5)))</f>
        <v/>
      </c>
      <c r="L74" s="44">
        <f>ROUND(J74-K74,2)</f>
        <v/>
      </c>
      <c r="M74" s="44">
        <f>ROUND(Q73*N(Debts!$D$7)/12,2)</f>
        <v/>
      </c>
      <c r="N74" s="44">
        <f>MIN(N(Debts!$E$7),Q73+M74)</f>
        <v/>
      </c>
      <c r="O74" s="44">
        <f>Q73+M74-N74</f>
        <v/>
      </c>
      <c r="P74" s="44">
        <f>MIN(O74,MAX(0,$C74-SUMIFS($H74:$AU74,$H$6:$AU$6,"Rest",$H$5:$AU$5,"&lt;"&amp;O$5)))</f>
        <v/>
      </c>
      <c r="Q74" s="44">
        <f>ROUND(O74-P74,2)</f>
        <v/>
      </c>
      <c r="R74" s="44">
        <f>ROUND(V73*N(Debts!$D$8)/12,2)</f>
        <v/>
      </c>
      <c r="S74" s="44">
        <f>MIN(N(Debts!$E$8),V73+R74)</f>
        <v/>
      </c>
      <c r="T74" s="44">
        <f>V73+R74-S74</f>
        <v/>
      </c>
      <c r="U74" s="44">
        <f>MIN(T74,MAX(0,$C74-SUMIFS($H74:$AU74,$H$6:$AU$6,"Rest",$H$5:$AU$5,"&lt;"&amp;T$5)))</f>
        <v/>
      </c>
      <c r="V74" s="44">
        <f>ROUND(T74-U74,2)</f>
        <v/>
      </c>
      <c r="W74" s="44">
        <f>ROUND(AA73*N(Debts!$D$9)/12,2)</f>
        <v/>
      </c>
      <c r="X74" s="44">
        <f>MIN(N(Debts!$E$9),AA73+W74)</f>
        <v/>
      </c>
      <c r="Y74" s="44">
        <f>AA73+W74-X74</f>
        <v/>
      </c>
      <c r="Z74" s="44">
        <f>MIN(Y74,MAX(0,$C74-SUMIFS($H74:$AU74,$H$6:$AU$6,"Rest",$H$5:$AU$5,"&lt;"&amp;Y$5)))</f>
        <v/>
      </c>
      <c r="AA74" s="44">
        <f>ROUND(Y74-Z74,2)</f>
        <v/>
      </c>
      <c r="AB74" s="44">
        <f>ROUND(AF73*N(Debts!$D$10)/12,2)</f>
        <v/>
      </c>
      <c r="AC74" s="44">
        <f>MIN(N(Debts!$E$10),AF73+AB74)</f>
        <v/>
      </c>
      <c r="AD74" s="44">
        <f>AF73+AB74-AC74</f>
        <v/>
      </c>
      <c r="AE74" s="44">
        <f>MIN(AD74,MAX(0,$C74-SUMIFS($H74:$AU74,$H$6:$AU$6,"Rest",$H$5:$AU$5,"&lt;"&amp;AD$5)))</f>
        <v/>
      </c>
      <c r="AF74" s="44">
        <f>ROUND(AD74-AE74,2)</f>
        <v/>
      </c>
      <c r="AG74" s="44">
        <f>ROUND(AK73*N(Debts!$D$11)/12,2)</f>
        <v/>
      </c>
      <c r="AH74" s="44">
        <f>MIN(N(Debts!$E$11),AK73+AG74)</f>
        <v/>
      </c>
      <c r="AI74" s="44">
        <f>AK73+AG74-AH74</f>
        <v/>
      </c>
      <c r="AJ74" s="44">
        <f>MIN(AI74,MAX(0,$C74-SUMIFS($H74:$AU74,$H$6:$AU$6,"Rest",$H$5:$AU$5,"&lt;"&amp;AI$5)))</f>
        <v/>
      </c>
      <c r="AK74" s="44">
        <f>ROUND(AI74-AJ74,2)</f>
        <v/>
      </c>
      <c r="AL74" s="44">
        <f>ROUND(AP73*N(Debts!$D$12)/12,2)</f>
        <v/>
      </c>
      <c r="AM74" s="44">
        <f>MIN(N(Debts!$E$12),AP73+AL74)</f>
        <v/>
      </c>
      <c r="AN74" s="44">
        <f>AP73+AL74-AM74</f>
        <v/>
      </c>
      <c r="AO74" s="44">
        <f>MIN(AN74,MAX(0,$C74-SUMIFS($H74:$AU74,$H$6:$AU$6,"Rest",$H$5:$AU$5,"&lt;"&amp;AN$5)))</f>
        <v/>
      </c>
      <c r="AP74" s="44">
        <f>ROUND(AN74-AO74,2)</f>
        <v/>
      </c>
      <c r="AQ74" s="44">
        <f>ROUND(AU73*N(Debts!$D$13)/12,2)</f>
        <v/>
      </c>
      <c r="AR74" s="44">
        <f>MIN(N(Debts!$E$13),AU73+AQ74)</f>
        <v/>
      </c>
      <c r="AS74" s="44">
        <f>AU73+AQ74-AR74</f>
        <v/>
      </c>
      <c r="AT74" s="44">
        <f>MIN(AS74,MAX(0,$C74-SUMIFS($H74:$AU74,$H$6:$AU$6,"Rest",$H$5:$AU$5,"&lt;"&amp;AS$5)))</f>
        <v/>
      </c>
      <c r="AU74" s="44">
        <f>ROUND(AS74-AT74,2)</f>
        <v/>
      </c>
    </row>
    <row r="75">
      <c r="A75" s="43" t="n">
        <v>68</v>
      </c>
      <c r="B75" s="45">
        <f>EDATE(Plan!$C$7,A75-1)</f>
        <v/>
      </c>
      <c r="C75" s="46">
        <f>IF(F74&lt;=0.005,0,MAX(0,Plan!$C$6-SUMIF($H$6:$AU$6,"Min paid",H75:AU75)))</f>
        <v/>
      </c>
      <c r="D75" s="46">
        <f>SUMIF($H$6:$AU$6,"Interest",H75:AU75)</f>
        <v/>
      </c>
      <c r="E75" s="46">
        <f>SUMIF($H$6:$AU$6,"Min paid",H75:AU75)+SUMIF($H$6:$AU$6,"Extra paid",H75:AU75)</f>
        <v/>
      </c>
      <c r="F75" s="46">
        <f>SUMIF($H$6:$AU$6,"Balance",H75:AU75)</f>
        <v/>
      </c>
      <c r="G75" s="47">
        <f>IF(AND(F75&lt;=0.005,F74&gt;0.005),A75,"")</f>
        <v/>
      </c>
      <c r="H75" s="44">
        <f>ROUND(L74*N(Debts!$D$6)/12,2)</f>
        <v/>
      </c>
      <c r="I75" s="44">
        <f>MIN(N(Debts!$E$6),L74+H75)</f>
        <v/>
      </c>
      <c r="J75" s="44">
        <f>L74+H75-I75</f>
        <v/>
      </c>
      <c r="K75" s="44">
        <f>MIN(J75,MAX(0,$C75-SUMIFS($H75:$AU75,$H$6:$AU$6,"Rest",$H$5:$AU$5,"&lt;"&amp;J$5)))</f>
        <v/>
      </c>
      <c r="L75" s="44">
        <f>ROUND(J75-K75,2)</f>
        <v/>
      </c>
      <c r="M75" s="44">
        <f>ROUND(Q74*N(Debts!$D$7)/12,2)</f>
        <v/>
      </c>
      <c r="N75" s="44">
        <f>MIN(N(Debts!$E$7),Q74+M75)</f>
        <v/>
      </c>
      <c r="O75" s="44">
        <f>Q74+M75-N75</f>
        <v/>
      </c>
      <c r="P75" s="44">
        <f>MIN(O75,MAX(0,$C75-SUMIFS($H75:$AU75,$H$6:$AU$6,"Rest",$H$5:$AU$5,"&lt;"&amp;O$5)))</f>
        <v/>
      </c>
      <c r="Q75" s="44">
        <f>ROUND(O75-P75,2)</f>
        <v/>
      </c>
      <c r="R75" s="44">
        <f>ROUND(V74*N(Debts!$D$8)/12,2)</f>
        <v/>
      </c>
      <c r="S75" s="44">
        <f>MIN(N(Debts!$E$8),V74+R75)</f>
        <v/>
      </c>
      <c r="T75" s="44">
        <f>V74+R75-S75</f>
        <v/>
      </c>
      <c r="U75" s="44">
        <f>MIN(T75,MAX(0,$C75-SUMIFS($H75:$AU75,$H$6:$AU$6,"Rest",$H$5:$AU$5,"&lt;"&amp;T$5)))</f>
        <v/>
      </c>
      <c r="V75" s="44">
        <f>ROUND(T75-U75,2)</f>
        <v/>
      </c>
      <c r="W75" s="44">
        <f>ROUND(AA74*N(Debts!$D$9)/12,2)</f>
        <v/>
      </c>
      <c r="X75" s="44">
        <f>MIN(N(Debts!$E$9),AA74+W75)</f>
        <v/>
      </c>
      <c r="Y75" s="44">
        <f>AA74+W75-X75</f>
        <v/>
      </c>
      <c r="Z75" s="44">
        <f>MIN(Y75,MAX(0,$C75-SUMIFS($H75:$AU75,$H$6:$AU$6,"Rest",$H$5:$AU$5,"&lt;"&amp;Y$5)))</f>
        <v/>
      </c>
      <c r="AA75" s="44">
        <f>ROUND(Y75-Z75,2)</f>
        <v/>
      </c>
      <c r="AB75" s="44">
        <f>ROUND(AF74*N(Debts!$D$10)/12,2)</f>
        <v/>
      </c>
      <c r="AC75" s="44">
        <f>MIN(N(Debts!$E$10),AF74+AB75)</f>
        <v/>
      </c>
      <c r="AD75" s="44">
        <f>AF74+AB75-AC75</f>
        <v/>
      </c>
      <c r="AE75" s="44">
        <f>MIN(AD75,MAX(0,$C75-SUMIFS($H75:$AU75,$H$6:$AU$6,"Rest",$H$5:$AU$5,"&lt;"&amp;AD$5)))</f>
        <v/>
      </c>
      <c r="AF75" s="44">
        <f>ROUND(AD75-AE75,2)</f>
        <v/>
      </c>
      <c r="AG75" s="44">
        <f>ROUND(AK74*N(Debts!$D$11)/12,2)</f>
        <v/>
      </c>
      <c r="AH75" s="44">
        <f>MIN(N(Debts!$E$11),AK74+AG75)</f>
        <v/>
      </c>
      <c r="AI75" s="44">
        <f>AK74+AG75-AH75</f>
        <v/>
      </c>
      <c r="AJ75" s="44">
        <f>MIN(AI75,MAX(0,$C75-SUMIFS($H75:$AU75,$H$6:$AU$6,"Rest",$H$5:$AU$5,"&lt;"&amp;AI$5)))</f>
        <v/>
      </c>
      <c r="AK75" s="44">
        <f>ROUND(AI75-AJ75,2)</f>
        <v/>
      </c>
      <c r="AL75" s="44">
        <f>ROUND(AP74*N(Debts!$D$12)/12,2)</f>
        <v/>
      </c>
      <c r="AM75" s="44">
        <f>MIN(N(Debts!$E$12),AP74+AL75)</f>
        <v/>
      </c>
      <c r="AN75" s="44">
        <f>AP74+AL75-AM75</f>
        <v/>
      </c>
      <c r="AO75" s="44">
        <f>MIN(AN75,MAX(0,$C75-SUMIFS($H75:$AU75,$H$6:$AU$6,"Rest",$H$5:$AU$5,"&lt;"&amp;AN$5)))</f>
        <v/>
      </c>
      <c r="AP75" s="44">
        <f>ROUND(AN75-AO75,2)</f>
        <v/>
      </c>
      <c r="AQ75" s="44">
        <f>ROUND(AU74*N(Debts!$D$13)/12,2)</f>
        <v/>
      </c>
      <c r="AR75" s="44">
        <f>MIN(N(Debts!$E$13),AU74+AQ75)</f>
        <v/>
      </c>
      <c r="AS75" s="44">
        <f>AU74+AQ75-AR75</f>
        <v/>
      </c>
      <c r="AT75" s="44">
        <f>MIN(AS75,MAX(0,$C75-SUMIFS($H75:$AU75,$H$6:$AU$6,"Rest",$H$5:$AU$5,"&lt;"&amp;AS$5)))</f>
        <v/>
      </c>
      <c r="AU75" s="44">
        <f>ROUND(AS75-AT75,2)</f>
        <v/>
      </c>
    </row>
    <row r="76">
      <c r="A76" s="43" t="n">
        <v>69</v>
      </c>
      <c r="B76" s="45">
        <f>EDATE(Plan!$C$7,A76-1)</f>
        <v/>
      </c>
      <c r="C76" s="46">
        <f>IF(F75&lt;=0.005,0,MAX(0,Plan!$C$6-SUMIF($H$6:$AU$6,"Min paid",H76:AU76)))</f>
        <v/>
      </c>
      <c r="D76" s="46">
        <f>SUMIF($H$6:$AU$6,"Interest",H76:AU76)</f>
        <v/>
      </c>
      <c r="E76" s="46">
        <f>SUMIF($H$6:$AU$6,"Min paid",H76:AU76)+SUMIF($H$6:$AU$6,"Extra paid",H76:AU76)</f>
        <v/>
      </c>
      <c r="F76" s="46">
        <f>SUMIF($H$6:$AU$6,"Balance",H76:AU76)</f>
        <v/>
      </c>
      <c r="G76" s="47">
        <f>IF(AND(F76&lt;=0.005,F75&gt;0.005),A76,"")</f>
        <v/>
      </c>
      <c r="H76" s="44">
        <f>ROUND(L75*N(Debts!$D$6)/12,2)</f>
        <v/>
      </c>
      <c r="I76" s="44">
        <f>MIN(N(Debts!$E$6),L75+H76)</f>
        <v/>
      </c>
      <c r="J76" s="44">
        <f>L75+H76-I76</f>
        <v/>
      </c>
      <c r="K76" s="44">
        <f>MIN(J76,MAX(0,$C76-SUMIFS($H76:$AU76,$H$6:$AU$6,"Rest",$H$5:$AU$5,"&lt;"&amp;J$5)))</f>
        <v/>
      </c>
      <c r="L76" s="44">
        <f>ROUND(J76-K76,2)</f>
        <v/>
      </c>
      <c r="M76" s="44">
        <f>ROUND(Q75*N(Debts!$D$7)/12,2)</f>
        <v/>
      </c>
      <c r="N76" s="44">
        <f>MIN(N(Debts!$E$7),Q75+M76)</f>
        <v/>
      </c>
      <c r="O76" s="44">
        <f>Q75+M76-N76</f>
        <v/>
      </c>
      <c r="P76" s="44">
        <f>MIN(O76,MAX(0,$C76-SUMIFS($H76:$AU76,$H$6:$AU$6,"Rest",$H$5:$AU$5,"&lt;"&amp;O$5)))</f>
        <v/>
      </c>
      <c r="Q76" s="44">
        <f>ROUND(O76-P76,2)</f>
        <v/>
      </c>
      <c r="R76" s="44">
        <f>ROUND(V75*N(Debts!$D$8)/12,2)</f>
        <v/>
      </c>
      <c r="S76" s="44">
        <f>MIN(N(Debts!$E$8),V75+R76)</f>
        <v/>
      </c>
      <c r="T76" s="44">
        <f>V75+R76-S76</f>
        <v/>
      </c>
      <c r="U76" s="44">
        <f>MIN(T76,MAX(0,$C76-SUMIFS($H76:$AU76,$H$6:$AU$6,"Rest",$H$5:$AU$5,"&lt;"&amp;T$5)))</f>
        <v/>
      </c>
      <c r="V76" s="44">
        <f>ROUND(T76-U76,2)</f>
        <v/>
      </c>
      <c r="W76" s="44">
        <f>ROUND(AA75*N(Debts!$D$9)/12,2)</f>
        <v/>
      </c>
      <c r="X76" s="44">
        <f>MIN(N(Debts!$E$9),AA75+W76)</f>
        <v/>
      </c>
      <c r="Y76" s="44">
        <f>AA75+W76-X76</f>
        <v/>
      </c>
      <c r="Z76" s="44">
        <f>MIN(Y76,MAX(0,$C76-SUMIFS($H76:$AU76,$H$6:$AU$6,"Rest",$H$5:$AU$5,"&lt;"&amp;Y$5)))</f>
        <v/>
      </c>
      <c r="AA76" s="44">
        <f>ROUND(Y76-Z76,2)</f>
        <v/>
      </c>
      <c r="AB76" s="44">
        <f>ROUND(AF75*N(Debts!$D$10)/12,2)</f>
        <v/>
      </c>
      <c r="AC76" s="44">
        <f>MIN(N(Debts!$E$10),AF75+AB76)</f>
        <v/>
      </c>
      <c r="AD76" s="44">
        <f>AF75+AB76-AC76</f>
        <v/>
      </c>
      <c r="AE76" s="44">
        <f>MIN(AD76,MAX(0,$C76-SUMIFS($H76:$AU76,$H$6:$AU$6,"Rest",$H$5:$AU$5,"&lt;"&amp;AD$5)))</f>
        <v/>
      </c>
      <c r="AF76" s="44">
        <f>ROUND(AD76-AE76,2)</f>
        <v/>
      </c>
      <c r="AG76" s="44">
        <f>ROUND(AK75*N(Debts!$D$11)/12,2)</f>
        <v/>
      </c>
      <c r="AH76" s="44">
        <f>MIN(N(Debts!$E$11),AK75+AG76)</f>
        <v/>
      </c>
      <c r="AI76" s="44">
        <f>AK75+AG76-AH76</f>
        <v/>
      </c>
      <c r="AJ76" s="44">
        <f>MIN(AI76,MAX(0,$C76-SUMIFS($H76:$AU76,$H$6:$AU$6,"Rest",$H$5:$AU$5,"&lt;"&amp;AI$5)))</f>
        <v/>
      </c>
      <c r="AK76" s="44">
        <f>ROUND(AI76-AJ76,2)</f>
        <v/>
      </c>
      <c r="AL76" s="44">
        <f>ROUND(AP75*N(Debts!$D$12)/12,2)</f>
        <v/>
      </c>
      <c r="AM76" s="44">
        <f>MIN(N(Debts!$E$12),AP75+AL76)</f>
        <v/>
      </c>
      <c r="AN76" s="44">
        <f>AP75+AL76-AM76</f>
        <v/>
      </c>
      <c r="AO76" s="44">
        <f>MIN(AN76,MAX(0,$C76-SUMIFS($H76:$AU76,$H$6:$AU$6,"Rest",$H$5:$AU$5,"&lt;"&amp;AN$5)))</f>
        <v/>
      </c>
      <c r="AP76" s="44">
        <f>ROUND(AN76-AO76,2)</f>
        <v/>
      </c>
      <c r="AQ76" s="44">
        <f>ROUND(AU75*N(Debts!$D$13)/12,2)</f>
        <v/>
      </c>
      <c r="AR76" s="44">
        <f>MIN(N(Debts!$E$13),AU75+AQ76)</f>
        <v/>
      </c>
      <c r="AS76" s="44">
        <f>AU75+AQ76-AR76</f>
        <v/>
      </c>
      <c r="AT76" s="44">
        <f>MIN(AS76,MAX(0,$C76-SUMIFS($H76:$AU76,$H$6:$AU$6,"Rest",$H$5:$AU$5,"&lt;"&amp;AS$5)))</f>
        <v/>
      </c>
      <c r="AU76" s="44">
        <f>ROUND(AS76-AT76,2)</f>
        <v/>
      </c>
    </row>
    <row r="77">
      <c r="A77" s="43" t="n">
        <v>70</v>
      </c>
      <c r="B77" s="45">
        <f>EDATE(Plan!$C$7,A77-1)</f>
        <v/>
      </c>
      <c r="C77" s="46">
        <f>IF(F76&lt;=0.005,0,MAX(0,Plan!$C$6-SUMIF($H$6:$AU$6,"Min paid",H77:AU77)))</f>
        <v/>
      </c>
      <c r="D77" s="46">
        <f>SUMIF($H$6:$AU$6,"Interest",H77:AU77)</f>
        <v/>
      </c>
      <c r="E77" s="46">
        <f>SUMIF($H$6:$AU$6,"Min paid",H77:AU77)+SUMIF($H$6:$AU$6,"Extra paid",H77:AU77)</f>
        <v/>
      </c>
      <c r="F77" s="46">
        <f>SUMIF($H$6:$AU$6,"Balance",H77:AU77)</f>
        <v/>
      </c>
      <c r="G77" s="47">
        <f>IF(AND(F77&lt;=0.005,F76&gt;0.005),A77,"")</f>
        <v/>
      </c>
      <c r="H77" s="44">
        <f>ROUND(L76*N(Debts!$D$6)/12,2)</f>
        <v/>
      </c>
      <c r="I77" s="44">
        <f>MIN(N(Debts!$E$6),L76+H77)</f>
        <v/>
      </c>
      <c r="J77" s="44">
        <f>L76+H77-I77</f>
        <v/>
      </c>
      <c r="K77" s="44">
        <f>MIN(J77,MAX(0,$C77-SUMIFS($H77:$AU77,$H$6:$AU$6,"Rest",$H$5:$AU$5,"&lt;"&amp;J$5)))</f>
        <v/>
      </c>
      <c r="L77" s="44">
        <f>ROUND(J77-K77,2)</f>
        <v/>
      </c>
      <c r="M77" s="44">
        <f>ROUND(Q76*N(Debts!$D$7)/12,2)</f>
        <v/>
      </c>
      <c r="N77" s="44">
        <f>MIN(N(Debts!$E$7),Q76+M77)</f>
        <v/>
      </c>
      <c r="O77" s="44">
        <f>Q76+M77-N77</f>
        <v/>
      </c>
      <c r="P77" s="44">
        <f>MIN(O77,MAX(0,$C77-SUMIFS($H77:$AU77,$H$6:$AU$6,"Rest",$H$5:$AU$5,"&lt;"&amp;O$5)))</f>
        <v/>
      </c>
      <c r="Q77" s="44">
        <f>ROUND(O77-P77,2)</f>
        <v/>
      </c>
      <c r="R77" s="44">
        <f>ROUND(V76*N(Debts!$D$8)/12,2)</f>
        <v/>
      </c>
      <c r="S77" s="44">
        <f>MIN(N(Debts!$E$8),V76+R77)</f>
        <v/>
      </c>
      <c r="T77" s="44">
        <f>V76+R77-S77</f>
        <v/>
      </c>
      <c r="U77" s="44">
        <f>MIN(T77,MAX(0,$C77-SUMIFS($H77:$AU77,$H$6:$AU$6,"Rest",$H$5:$AU$5,"&lt;"&amp;T$5)))</f>
        <v/>
      </c>
      <c r="V77" s="44">
        <f>ROUND(T77-U77,2)</f>
        <v/>
      </c>
      <c r="W77" s="44">
        <f>ROUND(AA76*N(Debts!$D$9)/12,2)</f>
        <v/>
      </c>
      <c r="X77" s="44">
        <f>MIN(N(Debts!$E$9),AA76+W77)</f>
        <v/>
      </c>
      <c r="Y77" s="44">
        <f>AA76+W77-X77</f>
        <v/>
      </c>
      <c r="Z77" s="44">
        <f>MIN(Y77,MAX(0,$C77-SUMIFS($H77:$AU77,$H$6:$AU$6,"Rest",$H$5:$AU$5,"&lt;"&amp;Y$5)))</f>
        <v/>
      </c>
      <c r="AA77" s="44">
        <f>ROUND(Y77-Z77,2)</f>
        <v/>
      </c>
      <c r="AB77" s="44">
        <f>ROUND(AF76*N(Debts!$D$10)/12,2)</f>
        <v/>
      </c>
      <c r="AC77" s="44">
        <f>MIN(N(Debts!$E$10),AF76+AB77)</f>
        <v/>
      </c>
      <c r="AD77" s="44">
        <f>AF76+AB77-AC77</f>
        <v/>
      </c>
      <c r="AE77" s="44">
        <f>MIN(AD77,MAX(0,$C77-SUMIFS($H77:$AU77,$H$6:$AU$6,"Rest",$H$5:$AU$5,"&lt;"&amp;AD$5)))</f>
        <v/>
      </c>
      <c r="AF77" s="44">
        <f>ROUND(AD77-AE77,2)</f>
        <v/>
      </c>
      <c r="AG77" s="44">
        <f>ROUND(AK76*N(Debts!$D$11)/12,2)</f>
        <v/>
      </c>
      <c r="AH77" s="44">
        <f>MIN(N(Debts!$E$11),AK76+AG77)</f>
        <v/>
      </c>
      <c r="AI77" s="44">
        <f>AK76+AG77-AH77</f>
        <v/>
      </c>
      <c r="AJ77" s="44">
        <f>MIN(AI77,MAX(0,$C77-SUMIFS($H77:$AU77,$H$6:$AU$6,"Rest",$H$5:$AU$5,"&lt;"&amp;AI$5)))</f>
        <v/>
      </c>
      <c r="AK77" s="44">
        <f>ROUND(AI77-AJ77,2)</f>
        <v/>
      </c>
      <c r="AL77" s="44">
        <f>ROUND(AP76*N(Debts!$D$12)/12,2)</f>
        <v/>
      </c>
      <c r="AM77" s="44">
        <f>MIN(N(Debts!$E$12),AP76+AL77)</f>
        <v/>
      </c>
      <c r="AN77" s="44">
        <f>AP76+AL77-AM77</f>
        <v/>
      </c>
      <c r="AO77" s="44">
        <f>MIN(AN77,MAX(0,$C77-SUMIFS($H77:$AU77,$H$6:$AU$6,"Rest",$H$5:$AU$5,"&lt;"&amp;AN$5)))</f>
        <v/>
      </c>
      <c r="AP77" s="44">
        <f>ROUND(AN77-AO77,2)</f>
        <v/>
      </c>
      <c r="AQ77" s="44">
        <f>ROUND(AU76*N(Debts!$D$13)/12,2)</f>
        <v/>
      </c>
      <c r="AR77" s="44">
        <f>MIN(N(Debts!$E$13),AU76+AQ77)</f>
        <v/>
      </c>
      <c r="AS77" s="44">
        <f>AU76+AQ77-AR77</f>
        <v/>
      </c>
      <c r="AT77" s="44">
        <f>MIN(AS77,MAX(0,$C77-SUMIFS($H77:$AU77,$H$6:$AU$6,"Rest",$H$5:$AU$5,"&lt;"&amp;AS$5)))</f>
        <v/>
      </c>
      <c r="AU77" s="44">
        <f>ROUND(AS77-AT77,2)</f>
        <v/>
      </c>
    </row>
    <row r="78">
      <c r="A78" s="43" t="n">
        <v>71</v>
      </c>
      <c r="B78" s="45">
        <f>EDATE(Plan!$C$7,A78-1)</f>
        <v/>
      </c>
      <c r="C78" s="46">
        <f>IF(F77&lt;=0.005,0,MAX(0,Plan!$C$6-SUMIF($H$6:$AU$6,"Min paid",H78:AU78)))</f>
        <v/>
      </c>
      <c r="D78" s="46">
        <f>SUMIF($H$6:$AU$6,"Interest",H78:AU78)</f>
        <v/>
      </c>
      <c r="E78" s="46">
        <f>SUMIF($H$6:$AU$6,"Min paid",H78:AU78)+SUMIF($H$6:$AU$6,"Extra paid",H78:AU78)</f>
        <v/>
      </c>
      <c r="F78" s="46">
        <f>SUMIF($H$6:$AU$6,"Balance",H78:AU78)</f>
        <v/>
      </c>
      <c r="G78" s="47">
        <f>IF(AND(F78&lt;=0.005,F77&gt;0.005),A78,"")</f>
        <v/>
      </c>
      <c r="H78" s="44">
        <f>ROUND(L77*N(Debts!$D$6)/12,2)</f>
        <v/>
      </c>
      <c r="I78" s="44">
        <f>MIN(N(Debts!$E$6),L77+H78)</f>
        <v/>
      </c>
      <c r="J78" s="44">
        <f>L77+H78-I78</f>
        <v/>
      </c>
      <c r="K78" s="44">
        <f>MIN(J78,MAX(0,$C78-SUMIFS($H78:$AU78,$H$6:$AU$6,"Rest",$H$5:$AU$5,"&lt;"&amp;J$5)))</f>
        <v/>
      </c>
      <c r="L78" s="44">
        <f>ROUND(J78-K78,2)</f>
        <v/>
      </c>
      <c r="M78" s="44">
        <f>ROUND(Q77*N(Debts!$D$7)/12,2)</f>
        <v/>
      </c>
      <c r="N78" s="44">
        <f>MIN(N(Debts!$E$7),Q77+M78)</f>
        <v/>
      </c>
      <c r="O78" s="44">
        <f>Q77+M78-N78</f>
        <v/>
      </c>
      <c r="P78" s="44">
        <f>MIN(O78,MAX(0,$C78-SUMIFS($H78:$AU78,$H$6:$AU$6,"Rest",$H$5:$AU$5,"&lt;"&amp;O$5)))</f>
        <v/>
      </c>
      <c r="Q78" s="44">
        <f>ROUND(O78-P78,2)</f>
        <v/>
      </c>
      <c r="R78" s="44">
        <f>ROUND(V77*N(Debts!$D$8)/12,2)</f>
        <v/>
      </c>
      <c r="S78" s="44">
        <f>MIN(N(Debts!$E$8),V77+R78)</f>
        <v/>
      </c>
      <c r="T78" s="44">
        <f>V77+R78-S78</f>
        <v/>
      </c>
      <c r="U78" s="44">
        <f>MIN(T78,MAX(0,$C78-SUMIFS($H78:$AU78,$H$6:$AU$6,"Rest",$H$5:$AU$5,"&lt;"&amp;T$5)))</f>
        <v/>
      </c>
      <c r="V78" s="44">
        <f>ROUND(T78-U78,2)</f>
        <v/>
      </c>
      <c r="W78" s="44">
        <f>ROUND(AA77*N(Debts!$D$9)/12,2)</f>
        <v/>
      </c>
      <c r="X78" s="44">
        <f>MIN(N(Debts!$E$9),AA77+W78)</f>
        <v/>
      </c>
      <c r="Y78" s="44">
        <f>AA77+W78-X78</f>
        <v/>
      </c>
      <c r="Z78" s="44">
        <f>MIN(Y78,MAX(0,$C78-SUMIFS($H78:$AU78,$H$6:$AU$6,"Rest",$H$5:$AU$5,"&lt;"&amp;Y$5)))</f>
        <v/>
      </c>
      <c r="AA78" s="44">
        <f>ROUND(Y78-Z78,2)</f>
        <v/>
      </c>
      <c r="AB78" s="44">
        <f>ROUND(AF77*N(Debts!$D$10)/12,2)</f>
        <v/>
      </c>
      <c r="AC78" s="44">
        <f>MIN(N(Debts!$E$10),AF77+AB78)</f>
        <v/>
      </c>
      <c r="AD78" s="44">
        <f>AF77+AB78-AC78</f>
        <v/>
      </c>
      <c r="AE78" s="44">
        <f>MIN(AD78,MAX(0,$C78-SUMIFS($H78:$AU78,$H$6:$AU$6,"Rest",$H$5:$AU$5,"&lt;"&amp;AD$5)))</f>
        <v/>
      </c>
      <c r="AF78" s="44">
        <f>ROUND(AD78-AE78,2)</f>
        <v/>
      </c>
      <c r="AG78" s="44">
        <f>ROUND(AK77*N(Debts!$D$11)/12,2)</f>
        <v/>
      </c>
      <c r="AH78" s="44">
        <f>MIN(N(Debts!$E$11),AK77+AG78)</f>
        <v/>
      </c>
      <c r="AI78" s="44">
        <f>AK77+AG78-AH78</f>
        <v/>
      </c>
      <c r="AJ78" s="44">
        <f>MIN(AI78,MAX(0,$C78-SUMIFS($H78:$AU78,$H$6:$AU$6,"Rest",$H$5:$AU$5,"&lt;"&amp;AI$5)))</f>
        <v/>
      </c>
      <c r="AK78" s="44">
        <f>ROUND(AI78-AJ78,2)</f>
        <v/>
      </c>
      <c r="AL78" s="44">
        <f>ROUND(AP77*N(Debts!$D$12)/12,2)</f>
        <v/>
      </c>
      <c r="AM78" s="44">
        <f>MIN(N(Debts!$E$12),AP77+AL78)</f>
        <v/>
      </c>
      <c r="AN78" s="44">
        <f>AP77+AL78-AM78</f>
        <v/>
      </c>
      <c r="AO78" s="44">
        <f>MIN(AN78,MAX(0,$C78-SUMIFS($H78:$AU78,$H$6:$AU$6,"Rest",$H$5:$AU$5,"&lt;"&amp;AN$5)))</f>
        <v/>
      </c>
      <c r="AP78" s="44">
        <f>ROUND(AN78-AO78,2)</f>
        <v/>
      </c>
      <c r="AQ78" s="44">
        <f>ROUND(AU77*N(Debts!$D$13)/12,2)</f>
        <v/>
      </c>
      <c r="AR78" s="44">
        <f>MIN(N(Debts!$E$13),AU77+AQ78)</f>
        <v/>
      </c>
      <c r="AS78" s="44">
        <f>AU77+AQ78-AR78</f>
        <v/>
      </c>
      <c r="AT78" s="44">
        <f>MIN(AS78,MAX(0,$C78-SUMIFS($H78:$AU78,$H$6:$AU$6,"Rest",$H$5:$AU$5,"&lt;"&amp;AS$5)))</f>
        <v/>
      </c>
      <c r="AU78" s="44">
        <f>ROUND(AS78-AT78,2)</f>
        <v/>
      </c>
    </row>
    <row r="79">
      <c r="A79" s="43" t="n">
        <v>72</v>
      </c>
      <c r="B79" s="45">
        <f>EDATE(Plan!$C$7,A79-1)</f>
        <v/>
      </c>
      <c r="C79" s="46">
        <f>IF(F78&lt;=0.005,0,MAX(0,Plan!$C$6-SUMIF($H$6:$AU$6,"Min paid",H79:AU79)))</f>
        <v/>
      </c>
      <c r="D79" s="46">
        <f>SUMIF($H$6:$AU$6,"Interest",H79:AU79)</f>
        <v/>
      </c>
      <c r="E79" s="46">
        <f>SUMIF($H$6:$AU$6,"Min paid",H79:AU79)+SUMIF($H$6:$AU$6,"Extra paid",H79:AU79)</f>
        <v/>
      </c>
      <c r="F79" s="46">
        <f>SUMIF($H$6:$AU$6,"Balance",H79:AU79)</f>
        <v/>
      </c>
      <c r="G79" s="47">
        <f>IF(AND(F79&lt;=0.005,F78&gt;0.005),A79,"")</f>
        <v/>
      </c>
      <c r="H79" s="44">
        <f>ROUND(L78*N(Debts!$D$6)/12,2)</f>
        <v/>
      </c>
      <c r="I79" s="44">
        <f>MIN(N(Debts!$E$6),L78+H79)</f>
        <v/>
      </c>
      <c r="J79" s="44">
        <f>L78+H79-I79</f>
        <v/>
      </c>
      <c r="K79" s="44">
        <f>MIN(J79,MAX(0,$C79-SUMIFS($H79:$AU79,$H$6:$AU$6,"Rest",$H$5:$AU$5,"&lt;"&amp;J$5)))</f>
        <v/>
      </c>
      <c r="L79" s="44">
        <f>ROUND(J79-K79,2)</f>
        <v/>
      </c>
      <c r="M79" s="44">
        <f>ROUND(Q78*N(Debts!$D$7)/12,2)</f>
        <v/>
      </c>
      <c r="N79" s="44">
        <f>MIN(N(Debts!$E$7),Q78+M79)</f>
        <v/>
      </c>
      <c r="O79" s="44">
        <f>Q78+M79-N79</f>
        <v/>
      </c>
      <c r="P79" s="44">
        <f>MIN(O79,MAX(0,$C79-SUMIFS($H79:$AU79,$H$6:$AU$6,"Rest",$H$5:$AU$5,"&lt;"&amp;O$5)))</f>
        <v/>
      </c>
      <c r="Q79" s="44">
        <f>ROUND(O79-P79,2)</f>
        <v/>
      </c>
      <c r="R79" s="44">
        <f>ROUND(V78*N(Debts!$D$8)/12,2)</f>
        <v/>
      </c>
      <c r="S79" s="44">
        <f>MIN(N(Debts!$E$8),V78+R79)</f>
        <v/>
      </c>
      <c r="T79" s="44">
        <f>V78+R79-S79</f>
        <v/>
      </c>
      <c r="U79" s="44">
        <f>MIN(T79,MAX(0,$C79-SUMIFS($H79:$AU79,$H$6:$AU$6,"Rest",$H$5:$AU$5,"&lt;"&amp;T$5)))</f>
        <v/>
      </c>
      <c r="V79" s="44">
        <f>ROUND(T79-U79,2)</f>
        <v/>
      </c>
      <c r="W79" s="44">
        <f>ROUND(AA78*N(Debts!$D$9)/12,2)</f>
        <v/>
      </c>
      <c r="X79" s="44">
        <f>MIN(N(Debts!$E$9),AA78+W79)</f>
        <v/>
      </c>
      <c r="Y79" s="44">
        <f>AA78+W79-X79</f>
        <v/>
      </c>
      <c r="Z79" s="44">
        <f>MIN(Y79,MAX(0,$C79-SUMIFS($H79:$AU79,$H$6:$AU$6,"Rest",$H$5:$AU$5,"&lt;"&amp;Y$5)))</f>
        <v/>
      </c>
      <c r="AA79" s="44">
        <f>ROUND(Y79-Z79,2)</f>
        <v/>
      </c>
      <c r="AB79" s="44">
        <f>ROUND(AF78*N(Debts!$D$10)/12,2)</f>
        <v/>
      </c>
      <c r="AC79" s="44">
        <f>MIN(N(Debts!$E$10),AF78+AB79)</f>
        <v/>
      </c>
      <c r="AD79" s="44">
        <f>AF78+AB79-AC79</f>
        <v/>
      </c>
      <c r="AE79" s="44">
        <f>MIN(AD79,MAX(0,$C79-SUMIFS($H79:$AU79,$H$6:$AU$6,"Rest",$H$5:$AU$5,"&lt;"&amp;AD$5)))</f>
        <v/>
      </c>
      <c r="AF79" s="44">
        <f>ROUND(AD79-AE79,2)</f>
        <v/>
      </c>
      <c r="AG79" s="44">
        <f>ROUND(AK78*N(Debts!$D$11)/12,2)</f>
        <v/>
      </c>
      <c r="AH79" s="44">
        <f>MIN(N(Debts!$E$11),AK78+AG79)</f>
        <v/>
      </c>
      <c r="AI79" s="44">
        <f>AK78+AG79-AH79</f>
        <v/>
      </c>
      <c r="AJ79" s="44">
        <f>MIN(AI79,MAX(0,$C79-SUMIFS($H79:$AU79,$H$6:$AU$6,"Rest",$H$5:$AU$5,"&lt;"&amp;AI$5)))</f>
        <v/>
      </c>
      <c r="AK79" s="44">
        <f>ROUND(AI79-AJ79,2)</f>
        <v/>
      </c>
      <c r="AL79" s="44">
        <f>ROUND(AP78*N(Debts!$D$12)/12,2)</f>
        <v/>
      </c>
      <c r="AM79" s="44">
        <f>MIN(N(Debts!$E$12),AP78+AL79)</f>
        <v/>
      </c>
      <c r="AN79" s="44">
        <f>AP78+AL79-AM79</f>
        <v/>
      </c>
      <c r="AO79" s="44">
        <f>MIN(AN79,MAX(0,$C79-SUMIFS($H79:$AU79,$H$6:$AU$6,"Rest",$H$5:$AU$5,"&lt;"&amp;AN$5)))</f>
        <v/>
      </c>
      <c r="AP79" s="44">
        <f>ROUND(AN79-AO79,2)</f>
        <v/>
      </c>
      <c r="AQ79" s="44">
        <f>ROUND(AU78*N(Debts!$D$13)/12,2)</f>
        <v/>
      </c>
      <c r="AR79" s="44">
        <f>MIN(N(Debts!$E$13),AU78+AQ79)</f>
        <v/>
      </c>
      <c r="AS79" s="44">
        <f>AU78+AQ79-AR79</f>
        <v/>
      </c>
      <c r="AT79" s="44">
        <f>MIN(AS79,MAX(0,$C79-SUMIFS($H79:$AU79,$H$6:$AU$6,"Rest",$H$5:$AU$5,"&lt;"&amp;AS$5)))</f>
        <v/>
      </c>
      <c r="AU79" s="44">
        <f>ROUND(AS79-AT79,2)</f>
        <v/>
      </c>
    </row>
    <row r="80">
      <c r="A80" s="43" t="n">
        <v>73</v>
      </c>
      <c r="B80" s="45">
        <f>EDATE(Plan!$C$7,A80-1)</f>
        <v/>
      </c>
      <c r="C80" s="46">
        <f>IF(F79&lt;=0.005,0,MAX(0,Plan!$C$6-SUMIF($H$6:$AU$6,"Min paid",H80:AU80)))</f>
        <v/>
      </c>
      <c r="D80" s="46">
        <f>SUMIF($H$6:$AU$6,"Interest",H80:AU80)</f>
        <v/>
      </c>
      <c r="E80" s="46">
        <f>SUMIF($H$6:$AU$6,"Min paid",H80:AU80)+SUMIF($H$6:$AU$6,"Extra paid",H80:AU80)</f>
        <v/>
      </c>
      <c r="F80" s="46">
        <f>SUMIF($H$6:$AU$6,"Balance",H80:AU80)</f>
        <v/>
      </c>
      <c r="G80" s="47">
        <f>IF(AND(F80&lt;=0.005,F79&gt;0.005),A80,"")</f>
        <v/>
      </c>
      <c r="H80" s="44">
        <f>ROUND(L79*N(Debts!$D$6)/12,2)</f>
        <v/>
      </c>
      <c r="I80" s="44">
        <f>MIN(N(Debts!$E$6),L79+H80)</f>
        <v/>
      </c>
      <c r="J80" s="44">
        <f>L79+H80-I80</f>
        <v/>
      </c>
      <c r="K80" s="44">
        <f>MIN(J80,MAX(0,$C80-SUMIFS($H80:$AU80,$H$6:$AU$6,"Rest",$H$5:$AU$5,"&lt;"&amp;J$5)))</f>
        <v/>
      </c>
      <c r="L80" s="44">
        <f>ROUND(J80-K80,2)</f>
        <v/>
      </c>
      <c r="M80" s="44">
        <f>ROUND(Q79*N(Debts!$D$7)/12,2)</f>
        <v/>
      </c>
      <c r="N80" s="44">
        <f>MIN(N(Debts!$E$7),Q79+M80)</f>
        <v/>
      </c>
      <c r="O80" s="44">
        <f>Q79+M80-N80</f>
        <v/>
      </c>
      <c r="P80" s="44">
        <f>MIN(O80,MAX(0,$C80-SUMIFS($H80:$AU80,$H$6:$AU$6,"Rest",$H$5:$AU$5,"&lt;"&amp;O$5)))</f>
        <v/>
      </c>
      <c r="Q80" s="44">
        <f>ROUND(O80-P80,2)</f>
        <v/>
      </c>
      <c r="R80" s="44">
        <f>ROUND(V79*N(Debts!$D$8)/12,2)</f>
        <v/>
      </c>
      <c r="S80" s="44">
        <f>MIN(N(Debts!$E$8),V79+R80)</f>
        <v/>
      </c>
      <c r="T80" s="44">
        <f>V79+R80-S80</f>
        <v/>
      </c>
      <c r="U80" s="44">
        <f>MIN(T80,MAX(0,$C80-SUMIFS($H80:$AU80,$H$6:$AU$6,"Rest",$H$5:$AU$5,"&lt;"&amp;T$5)))</f>
        <v/>
      </c>
      <c r="V80" s="44">
        <f>ROUND(T80-U80,2)</f>
        <v/>
      </c>
      <c r="W80" s="44">
        <f>ROUND(AA79*N(Debts!$D$9)/12,2)</f>
        <v/>
      </c>
      <c r="X80" s="44">
        <f>MIN(N(Debts!$E$9),AA79+W80)</f>
        <v/>
      </c>
      <c r="Y80" s="44">
        <f>AA79+W80-X80</f>
        <v/>
      </c>
      <c r="Z80" s="44">
        <f>MIN(Y80,MAX(0,$C80-SUMIFS($H80:$AU80,$H$6:$AU$6,"Rest",$H$5:$AU$5,"&lt;"&amp;Y$5)))</f>
        <v/>
      </c>
      <c r="AA80" s="44">
        <f>ROUND(Y80-Z80,2)</f>
        <v/>
      </c>
      <c r="AB80" s="44">
        <f>ROUND(AF79*N(Debts!$D$10)/12,2)</f>
        <v/>
      </c>
      <c r="AC80" s="44">
        <f>MIN(N(Debts!$E$10),AF79+AB80)</f>
        <v/>
      </c>
      <c r="AD80" s="44">
        <f>AF79+AB80-AC80</f>
        <v/>
      </c>
      <c r="AE80" s="44">
        <f>MIN(AD80,MAX(0,$C80-SUMIFS($H80:$AU80,$H$6:$AU$6,"Rest",$H$5:$AU$5,"&lt;"&amp;AD$5)))</f>
        <v/>
      </c>
      <c r="AF80" s="44">
        <f>ROUND(AD80-AE80,2)</f>
        <v/>
      </c>
      <c r="AG80" s="44">
        <f>ROUND(AK79*N(Debts!$D$11)/12,2)</f>
        <v/>
      </c>
      <c r="AH80" s="44">
        <f>MIN(N(Debts!$E$11),AK79+AG80)</f>
        <v/>
      </c>
      <c r="AI80" s="44">
        <f>AK79+AG80-AH80</f>
        <v/>
      </c>
      <c r="AJ80" s="44">
        <f>MIN(AI80,MAX(0,$C80-SUMIFS($H80:$AU80,$H$6:$AU$6,"Rest",$H$5:$AU$5,"&lt;"&amp;AI$5)))</f>
        <v/>
      </c>
      <c r="AK80" s="44">
        <f>ROUND(AI80-AJ80,2)</f>
        <v/>
      </c>
      <c r="AL80" s="44">
        <f>ROUND(AP79*N(Debts!$D$12)/12,2)</f>
        <v/>
      </c>
      <c r="AM80" s="44">
        <f>MIN(N(Debts!$E$12),AP79+AL80)</f>
        <v/>
      </c>
      <c r="AN80" s="44">
        <f>AP79+AL80-AM80</f>
        <v/>
      </c>
      <c r="AO80" s="44">
        <f>MIN(AN80,MAX(0,$C80-SUMIFS($H80:$AU80,$H$6:$AU$6,"Rest",$H$5:$AU$5,"&lt;"&amp;AN$5)))</f>
        <v/>
      </c>
      <c r="AP80" s="44">
        <f>ROUND(AN80-AO80,2)</f>
        <v/>
      </c>
      <c r="AQ80" s="44">
        <f>ROUND(AU79*N(Debts!$D$13)/12,2)</f>
        <v/>
      </c>
      <c r="AR80" s="44">
        <f>MIN(N(Debts!$E$13),AU79+AQ80)</f>
        <v/>
      </c>
      <c r="AS80" s="44">
        <f>AU79+AQ80-AR80</f>
        <v/>
      </c>
      <c r="AT80" s="44">
        <f>MIN(AS80,MAX(0,$C80-SUMIFS($H80:$AU80,$H$6:$AU$6,"Rest",$H$5:$AU$5,"&lt;"&amp;AS$5)))</f>
        <v/>
      </c>
      <c r="AU80" s="44">
        <f>ROUND(AS80-AT80,2)</f>
        <v/>
      </c>
    </row>
    <row r="81">
      <c r="A81" s="43" t="n">
        <v>74</v>
      </c>
      <c r="B81" s="45">
        <f>EDATE(Plan!$C$7,A81-1)</f>
        <v/>
      </c>
      <c r="C81" s="46">
        <f>IF(F80&lt;=0.005,0,MAX(0,Plan!$C$6-SUMIF($H$6:$AU$6,"Min paid",H81:AU81)))</f>
        <v/>
      </c>
      <c r="D81" s="46">
        <f>SUMIF($H$6:$AU$6,"Interest",H81:AU81)</f>
        <v/>
      </c>
      <c r="E81" s="46">
        <f>SUMIF($H$6:$AU$6,"Min paid",H81:AU81)+SUMIF($H$6:$AU$6,"Extra paid",H81:AU81)</f>
        <v/>
      </c>
      <c r="F81" s="46">
        <f>SUMIF($H$6:$AU$6,"Balance",H81:AU81)</f>
        <v/>
      </c>
      <c r="G81" s="47">
        <f>IF(AND(F81&lt;=0.005,F80&gt;0.005),A81,"")</f>
        <v/>
      </c>
      <c r="H81" s="44">
        <f>ROUND(L80*N(Debts!$D$6)/12,2)</f>
        <v/>
      </c>
      <c r="I81" s="44">
        <f>MIN(N(Debts!$E$6),L80+H81)</f>
        <v/>
      </c>
      <c r="J81" s="44">
        <f>L80+H81-I81</f>
        <v/>
      </c>
      <c r="K81" s="44">
        <f>MIN(J81,MAX(0,$C81-SUMIFS($H81:$AU81,$H$6:$AU$6,"Rest",$H$5:$AU$5,"&lt;"&amp;J$5)))</f>
        <v/>
      </c>
      <c r="L81" s="44">
        <f>ROUND(J81-K81,2)</f>
        <v/>
      </c>
      <c r="M81" s="44">
        <f>ROUND(Q80*N(Debts!$D$7)/12,2)</f>
        <v/>
      </c>
      <c r="N81" s="44">
        <f>MIN(N(Debts!$E$7),Q80+M81)</f>
        <v/>
      </c>
      <c r="O81" s="44">
        <f>Q80+M81-N81</f>
        <v/>
      </c>
      <c r="P81" s="44">
        <f>MIN(O81,MAX(0,$C81-SUMIFS($H81:$AU81,$H$6:$AU$6,"Rest",$H$5:$AU$5,"&lt;"&amp;O$5)))</f>
        <v/>
      </c>
      <c r="Q81" s="44">
        <f>ROUND(O81-P81,2)</f>
        <v/>
      </c>
      <c r="R81" s="44">
        <f>ROUND(V80*N(Debts!$D$8)/12,2)</f>
        <v/>
      </c>
      <c r="S81" s="44">
        <f>MIN(N(Debts!$E$8),V80+R81)</f>
        <v/>
      </c>
      <c r="T81" s="44">
        <f>V80+R81-S81</f>
        <v/>
      </c>
      <c r="U81" s="44">
        <f>MIN(T81,MAX(0,$C81-SUMIFS($H81:$AU81,$H$6:$AU$6,"Rest",$H$5:$AU$5,"&lt;"&amp;T$5)))</f>
        <v/>
      </c>
      <c r="V81" s="44">
        <f>ROUND(T81-U81,2)</f>
        <v/>
      </c>
      <c r="W81" s="44">
        <f>ROUND(AA80*N(Debts!$D$9)/12,2)</f>
        <v/>
      </c>
      <c r="X81" s="44">
        <f>MIN(N(Debts!$E$9),AA80+W81)</f>
        <v/>
      </c>
      <c r="Y81" s="44">
        <f>AA80+W81-X81</f>
        <v/>
      </c>
      <c r="Z81" s="44">
        <f>MIN(Y81,MAX(0,$C81-SUMIFS($H81:$AU81,$H$6:$AU$6,"Rest",$H$5:$AU$5,"&lt;"&amp;Y$5)))</f>
        <v/>
      </c>
      <c r="AA81" s="44">
        <f>ROUND(Y81-Z81,2)</f>
        <v/>
      </c>
      <c r="AB81" s="44">
        <f>ROUND(AF80*N(Debts!$D$10)/12,2)</f>
        <v/>
      </c>
      <c r="AC81" s="44">
        <f>MIN(N(Debts!$E$10),AF80+AB81)</f>
        <v/>
      </c>
      <c r="AD81" s="44">
        <f>AF80+AB81-AC81</f>
        <v/>
      </c>
      <c r="AE81" s="44">
        <f>MIN(AD81,MAX(0,$C81-SUMIFS($H81:$AU81,$H$6:$AU$6,"Rest",$H$5:$AU$5,"&lt;"&amp;AD$5)))</f>
        <v/>
      </c>
      <c r="AF81" s="44">
        <f>ROUND(AD81-AE81,2)</f>
        <v/>
      </c>
      <c r="AG81" s="44">
        <f>ROUND(AK80*N(Debts!$D$11)/12,2)</f>
        <v/>
      </c>
      <c r="AH81" s="44">
        <f>MIN(N(Debts!$E$11),AK80+AG81)</f>
        <v/>
      </c>
      <c r="AI81" s="44">
        <f>AK80+AG81-AH81</f>
        <v/>
      </c>
      <c r="AJ81" s="44">
        <f>MIN(AI81,MAX(0,$C81-SUMIFS($H81:$AU81,$H$6:$AU$6,"Rest",$H$5:$AU$5,"&lt;"&amp;AI$5)))</f>
        <v/>
      </c>
      <c r="AK81" s="44">
        <f>ROUND(AI81-AJ81,2)</f>
        <v/>
      </c>
      <c r="AL81" s="44">
        <f>ROUND(AP80*N(Debts!$D$12)/12,2)</f>
        <v/>
      </c>
      <c r="AM81" s="44">
        <f>MIN(N(Debts!$E$12),AP80+AL81)</f>
        <v/>
      </c>
      <c r="AN81" s="44">
        <f>AP80+AL81-AM81</f>
        <v/>
      </c>
      <c r="AO81" s="44">
        <f>MIN(AN81,MAX(0,$C81-SUMIFS($H81:$AU81,$H$6:$AU$6,"Rest",$H$5:$AU$5,"&lt;"&amp;AN$5)))</f>
        <v/>
      </c>
      <c r="AP81" s="44">
        <f>ROUND(AN81-AO81,2)</f>
        <v/>
      </c>
      <c r="AQ81" s="44">
        <f>ROUND(AU80*N(Debts!$D$13)/12,2)</f>
        <v/>
      </c>
      <c r="AR81" s="44">
        <f>MIN(N(Debts!$E$13),AU80+AQ81)</f>
        <v/>
      </c>
      <c r="AS81" s="44">
        <f>AU80+AQ81-AR81</f>
        <v/>
      </c>
      <c r="AT81" s="44">
        <f>MIN(AS81,MAX(0,$C81-SUMIFS($H81:$AU81,$H$6:$AU$6,"Rest",$H$5:$AU$5,"&lt;"&amp;AS$5)))</f>
        <v/>
      </c>
      <c r="AU81" s="44">
        <f>ROUND(AS81-AT81,2)</f>
        <v/>
      </c>
    </row>
    <row r="82">
      <c r="A82" s="43" t="n">
        <v>75</v>
      </c>
      <c r="B82" s="45">
        <f>EDATE(Plan!$C$7,A82-1)</f>
        <v/>
      </c>
      <c r="C82" s="46">
        <f>IF(F81&lt;=0.005,0,MAX(0,Plan!$C$6-SUMIF($H$6:$AU$6,"Min paid",H82:AU82)))</f>
        <v/>
      </c>
      <c r="D82" s="46">
        <f>SUMIF($H$6:$AU$6,"Interest",H82:AU82)</f>
        <v/>
      </c>
      <c r="E82" s="46">
        <f>SUMIF($H$6:$AU$6,"Min paid",H82:AU82)+SUMIF($H$6:$AU$6,"Extra paid",H82:AU82)</f>
        <v/>
      </c>
      <c r="F82" s="46">
        <f>SUMIF($H$6:$AU$6,"Balance",H82:AU82)</f>
        <v/>
      </c>
      <c r="G82" s="47">
        <f>IF(AND(F82&lt;=0.005,F81&gt;0.005),A82,"")</f>
        <v/>
      </c>
      <c r="H82" s="44">
        <f>ROUND(L81*N(Debts!$D$6)/12,2)</f>
        <v/>
      </c>
      <c r="I82" s="44">
        <f>MIN(N(Debts!$E$6),L81+H82)</f>
        <v/>
      </c>
      <c r="J82" s="44">
        <f>L81+H82-I82</f>
        <v/>
      </c>
      <c r="K82" s="44">
        <f>MIN(J82,MAX(0,$C82-SUMIFS($H82:$AU82,$H$6:$AU$6,"Rest",$H$5:$AU$5,"&lt;"&amp;J$5)))</f>
        <v/>
      </c>
      <c r="L82" s="44">
        <f>ROUND(J82-K82,2)</f>
        <v/>
      </c>
      <c r="M82" s="44">
        <f>ROUND(Q81*N(Debts!$D$7)/12,2)</f>
        <v/>
      </c>
      <c r="N82" s="44">
        <f>MIN(N(Debts!$E$7),Q81+M82)</f>
        <v/>
      </c>
      <c r="O82" s="44">
        <f>Q81+M82-N82</f>
        <v/>
      </c>
      <c r="P82" s="44">
        <f>MIN(O82,MAX(0,$C82-SUMIFS($H82:$AU82,$H$6:$AU$6,"Rest",$H$5:$AU$5,"&lt;"&amp;O$5)))</f>
        <v/>
      </c>
      <c r="Q82" s="44">
        <f>ROUND(O82-P82,2)</f>
        <v/>
      </c>
      <c r="R82" s="44">
        <f>ROUND(V81*N(Debts!$D$8)/12,2)</f>
        <v/>
      </c>
      <c r="S82" s="44">
        <f>MIN(N(Debts!$E$8),V81+R82)</f>
        <v/>
      </c>
      <c r="T82" s="44">
        <f>V81+R82-S82</f>
        <v/>
      </c>
      <c r="U82" s="44">
        <f>MIN(T82,MAX(0,$C82-SUMIFS($H82:$AU82,$H$6:$AU$6,"Rest",$H$5:$AU$5,"&lt;"&amp;T$5)))</f>
        <v/>
      </c>
      <c r="V82" s="44">
        <f>ROUND(T82-U82,2)</f>
        <v/>
      </c>
      <c r="W82" s="44">
        <f>ROUND(AA81*N(Debts!$D$9)/12,2)</f>
        <v/>
      </c>
      <c r="X82" s="44">
        <f>MIN(N(Debts!$E$9),AA81+W82)</f>
        <v/>
      </c>
      <c r="Y82" s="44">
        <f>AA81+W82-X82</f>
        <v/>
      </c>
      <c r="Z82" s="44">
        <f>MIN(Y82,MAX(0,$C82-SUMIFS($H82:$AU82,$H$6:$AU$6,"Rest",$H$5:$AU$5,"&lt;"&amp;Y$5)))</f>
        <v/>
      </c>
      <c r="AA82" s="44">
        <f>ROUND(Y82-Z82,2)</f>
        <v/>
      </c>
      <c r="AB82" s="44">
        <f>ROUND(AF81*N(Debts!$D$10)/12,2)</f>
        <v/>
      </c>
      <c r="AC82" s="44">
        <f>MIN(N(Debts!$E$10),AF81+AB82)</f>
        <v/>
      </c>
      <c r="AD82" s="44">
        <f>AF81+AB82-AC82</f>
        <v/>
      </c>
      <c r="AE82" s="44">
        <f>MIN(AD82,MAX(0,$C82-SUMIFS($H82:$AU82,$H$6:$AU$6,"Rest",$H$5:$AU$5,"&lt;"&amp;AD$5)))</f>
        <v/>
      </c>
      <c r="AF82" s="44">
        <f>ROUND(AD82-AE82,2)</f>
        <v/>
      </c>
      <c r="AG82" s="44">
        <f>ROUND(AK81*N(Debts!$D$11)/12,2)</f>
        <v/>
      </c>
      <c r="AH82" s="44">
        <f>MIN(N(Debts!$E$11),AK81+AG82)</f>
        <v/>
      </c>
      <c r="AI82" s="44">
        <f>AK81+AG82-AH82</f>
        <v/>
      </c>
      <c r="AJ82" s="44">
        <f>MIN(AI82,MAX(0,$C82-SUMIFS($H82:$AU82,$H$6:$AU$6,"Rest",$H$5:$AU$5,"&lt;"&amp;AI$5)))</f>
        <v/>
      </c>
      <c r="AK82" s="44">
        <f>ROUND(AI82-AJ82,2)</f>
        <v/>
      </c>
      <c r="AL82" s="44">
        <f>ROUND(AP81*N(Debts!$D$12)/12,2)</f>
        <v/>
      </c>
      <c r="AM82" s="44">
        <f>MIN(N(Debts!$E$12),AP81+AL82)</f>
        <v/>
      </c>
      <c r="AN82" s="44">
        <f>AP81+AL82-AM82</f>
        <v/>
      </c>
      <c r="AO82" s="44">
        <f>MIN(AN82,MAX(0,$C82-SUMIFS($H82:$AU82,$H$6:$AU$6,"Rest",$H$5:$AU$5,"&lt;"&amp;AN$5)))</f>
        <v/>
      </c>
      <c r="AP82" s="44">
        <f>ROUND(AN82-AO82,2)</f>
        <v/>
      </c>
      <c r="AQ82" s="44">
        <f>ROUND(AU81*N(Debts!$D$13)/12,2)</f>
        <v/>
      </c>
      <c r="AR82" s="44">
        <f>MIN(N(Debts!$E$13),AU81+AQ82)</f>
        <v/>
      </c>
      <c r="AS82" s="44">
        <f>AU81+AQ82-AR82</f>
        <v/>
      </c>
      <c r="AT82" s="44">
        <f>MIN(AS82,MAX(0,$C82-SUMIFS($H82:$AU82,$H$6:$AU$6,"Rest",$H$5:$AU$5,"&lt;"&amp;AS$5)))</f>
        <v/>
      </c>
      <c r="AU82" s="44">
        <f>ROUND(AS82-AT82,2)</f>
        <v/>
      </c>
    </row>
    <row r="83">
      <c r="A83" s="43" t="n">
        <v>76</v>
      </c>
      <c r="B83" s="45">
        <f>EDATE(Plan!$C$7,A83-1)</f>
        <v/>
      </c>
      <c r="C83" s="46">
        <f>IF(F82&lt;=0.005,0,MAX(0,Plan!$C$6-SUMIF($H$6:$AU$6,"Min paid",H83:AU83)))</f>
        <v/>
      </c>
      <c r="D83" s="46">
        <f>SUMIF($H$6:$AU$6,"Interest",H83:AU83)</f>
        <v/>
      </c>
      <c r="E83" s="46">
        <f>SUMIF($H$6:$AU$6,"Min paid",H83:AU83)+SUMIF($H$6:$AU$6,"Extra paid",H83:AU83)</f>
        <v/>
      </c>
      <c r="F83" s="46">
        <f>SUMIF($H$6:$AU$6,"Balance",H83:AU83)</f>
        <v/>
      </c>
      <c r="G83" s="47">
        <f>IF(AND(F83&lt;=0.005,F82&gt;0.005),A83,"")</f>
        <v/>
      </c>
      <c r="H83" s="44">
        <f>ROUND(L82*N(Debts!$D$6)/12,2)</f>
        <v/>
      </c>
      <c r="I83" s="44">
        <f>MIN(N(Debts!$E$6),L82+H83)</f>
        <v/>
      </c>
      <c r="J83" s="44">
        <f>L82+H83-I83</f>
        <v/>
      </c>
      <c r="K83" s="44">
        <f>MIN(J83,MAX(0,$C83-SUMIFS($H83:$AU83,$H$6:$AU$6,"Rest",$H$5:$AU$5,"&lt;"&amp;J$5)))</f>
        <v/>
      </c>
      <c r="L83" s="44">
        <f>ROUND(J83-K83,2)</f>
        <v/>
      </c>
      <c r="M83" s="44">
        <f>ROUND(Q82*N(Debts!$D$7)/12,2)</f>
        <v/>
      </c>
      <c r="N83" s="44">
        <f>MIN(N(Debts!$E$7),Q82+M83)</f>
        <v/>
      </c>
      <c r="O83" s="44">
        <f>Q82+M83-N83</f>
        <v/>
      </c>
      <c r="P83" s="44">
        <f>MIN(O83,MAX(0,$C83-SUMIFS($H83:$AU83,$H$6:$AU$6,"Rest",$H$5:$AU$5,"&lt;"&amp;O$5)))</f>
        <v/>
      </c>
      <c r="Q83" s="44">
        <f>ROUND(O83-P83,2)</f>
        <v/>
      </c>
      <c r="R83" s="44">
        <f>ROUND(V82*N(Debts!$D$8)/12,2)</f>
        <v/>
      </c>
      <c r="S83" s="44">
        <f>MIN(N(Debts!$E$8),V82+R83)</f>
        <v/>
      </c>
      <c r="T83" s="44">
        <f>V82+R83-S83</f>
        <v/>
      </c>
      <c r="U83" s="44">
        <f>MIN(T83,MAX(0,$C83-SUMIFS($H83:$AU83,$H$6:$AU$6,"Rest",$H$5:$AU$5,"&lt;"&amp;T$5)))</f>
        <v/>
      </c>
      <c r="V83" s="44">
        <f>ROUND(T83-U83,2)</f>
        <v/>
      </c>
      <c r="W83" s="44">
        <f>ROUND(AA82*N(Debts!$D$9)/12,2)</f>
        <v/>
      </c>
      <c r="X83" s="44">
        <f>MIN(N(Debts!$E$9),AA82+W83)</f>
        <v/>
      </c>
      <c r="Y83" s="44">
        <f>AA82+W83-X83</f>
        <v/>
      </c>
      <c r="Z83" s="44">
        <f>MIN(Y83,MAX(0,$C83-SUMIFS($H83:$AU83,$H$6:$AU$6,"Rest",$H$5:$AU$5,"&lt;"&amp;Y$5)))</f>
        <v/>
      </c>
      <c r="AA83" s="44">
        <f>ROUND(Y83-Z83,2)</f>
        <v/>
      </c>
      <c r="AB83" s="44">
        <f>ROUND(AF82*N(Debts!$D$10)/12,2)</f>
        <v/>
      </c>
      <c r="AC83" s="44">
        <f>MIN(N(Debts!$E$10),AF82+AB83)</f>
        <v/>
      </c>
      <c r="AD83" s="44">
        <f>AF82+AB83-AC83</f>
        <v/>
      </c>
      <c r="AE83" s="44">
        <f>MIN(AD83,MAX(0,$C83-SUMIFS($H83:$AU83,$H$6:$AU$6,"Rest",$H$5:$AU$5,"&lt;"&amp;AD$5)))</f>
        <v/>
      </c>
      <c r="AF83" s="44">
        <f>ROUND(AD83-AE83,2)</f>
        <v/>
      </c>
      <c r="AG83" s="44">
        <f>ROUND(AK82*N(Debts!$D$11)/12,2)</f>
        <v/>
      </c>
      <c r="AH83" s="44">
        <f>MIN(N(Debts!$E$11),AK82+AG83)</f>
        <v/>
      </c>
      <c r="AI83" s="44">
        <f>AK82+AG83-AH83</f>
        <v/>
      </c>
      <c r="AJ83" s="44">
        <f>MIN(AI83,MAX(0,$C83-SUMIFS($H83:$AU83,$H$6:$AU$6,"Rest",$H$5:$AU$5,"&lt;"&amp;AI$5)))</f>
        <v/>
      </c>
      <c r="AK83" s="44">
        <f>ROUND(AI83-AJ83,2)</f>
        <v/>
      </c>
      <c r="AL83" s="44">
        <f>ROUND(AP82*N(Debts!$D$12)/12,2)</f>
        <v/>
      </c>
      <c r="AM83" s="44">
        <f>MIN(N(Debts!$E$12),AP82+AL83)</f>
        <v/>
      </c>
      <c r="AN83" s="44">
        <f>AP82+AL83-AM83</f>
        <v/>
      </c>
      <c r="AO83" s="44">
        <f>MIN(AN83,MAX(0,$C83-SUMIFS($H83:$AU83,$H$6:$AU$6,"Rest",$H$5:$AU$5,"&lt;"&amp;AN$5)))</f>
        <v/>
      </c>
      <c r="AP83" s="44">
        <f>ROUND(AN83-AO83,2)</f>
        <v/>
      </c>
      <c r="AQ83" s="44">
        <f>ROUND(AU82*N(Debts!$D$13)/12,2)</f>
        <v/>
      </c>
      <c r="AR83" s="44">
        <f>MIN(N(Debts!$E$13),AU82+AQ83)</f>
        <v/>
      </c>
      <c r="AS83" s="44">
        <f>AU82+AQ83-AR83</f>
        <v/>
      </c>
      <c r="AT83" s="44">
        <f>MIN(AS83,MAX(0,$C83-SUMIFS($H83:$AU83,$H$6:$AU$6,"Rest",$H$5:$AU$5,"&lt;"&amp;AS$5)))</f>
        <v/>
      </c>
      <c r="AU83" s="44">
        <f>ROUND(AS83-AT83,2)</f>
        <v/>
      </c>
    </row>
    <row r="84">
      <c r="A84" s="43" t="n">
        <v>77</v>
      </c>
      <c r="B84" s="45">
        <f>EDATE(Plan!$C$7,A84-1)</f>
        <v/>
      </c>
      <c r="C84" s="46">
        <f>IF(F83&lt;=0.005,0,MAX(0,Plan!$C$6-SUMIF($H$6:$AU$6,"Min paid",H84:AU84)))</f>
        <v/>
      </c>
      <c r="D84" s="46">
        <f>SUMIF($H$6:$AU$6,"Interest",H84:AU84)</f>
        <v/>
      </c>
      <c r="E84" s="46">
        <f>SUMIF($H$6:$AU$6,"Min paid",H84:AU84)+SUMIF($H$6:$AU$6,"Extra paid",H84:AU84)</f>
        <v/>
      </c>
      <c r="F84" s="46">
        <f>SUMIF($H$6:$AU$6,"Balance",H84:AU84)</f>
        <v/>
      </c>
      <c r="G84" s="47">
        <f>IF(AND(F84&lt;=0.005,F83&gt;0.005),A84,"")</f>
        <v/>
      </c>
      <c r="H84" s="44">
        <f>ROUND(L83*N(Debts!$D$6)/12,2)</f>
        <v/>
      </c>
      <c r="I84" s="44">
        <f>MIN(N(Debts!$E$6),L83+H84)</f>
        <v/>
      </c>
      <c r="J84" s="44">
        <f>L83+H84-I84</f>
        <v/>
      </c>
      <c r="K84" s="44">
        <f>MIN(J84,MAX(0,$C84-SUMIFS($H84:$AU84,$H$6:$AU$6,"Rest",$H$5:$AU$5,"&lt;"&amp;J$5)))</f>
        <v/>
      </c>
      <c r="L84" s="44">
        <f>ROUND(J84-K84,2)</f>
        <v/>
      </c>
      <c r="M84" s="44">
        <f>ROUND(Q83*N(Debts!$D$7)/12,2)</f>
        <v/>
      </c>
      <c r="N84" s="44">
        <f>MIN(N(Debts!$E$7),Q83+M84)</f>
        <v/>
      </c>
      <c r="O84" s="44">
        <f>Q83+M84-N84</f>
        <v/>
      </c>
      <c r="P84" s="44">
        <f>MIN(O84,MAX(0,$C84-SUMIFS($H84:$AU84,$H$6:$AU$6,"Rest",$H$5:$AU$5,"&lt;"&amp;O$5)))</f>
        <v/>
      </c>
      <c r="Q84" s="44">
        <f>ROUND(O84-P84,2)</f>
        <v/>
      </c>
      <c r="R84" s="44">
        <f>ROUND(V83*N(Debts!$D$8)/12,2)</f>
        <v/>
      </c>
      <c r="S84" s="44">
        <f>MIN(N(Debts!$E$8),V83+R84)</f>
        <v/>
      </c>
      <c r="T84" s="44">
        <f>V83+R84-S84</f>
        <v/>
      </c>
      <c r="U84" s="44">
        <f>MIN(T84,MAX(0,$C84-SUMIFS($H84:$AU84,$H$6:$AU$6,"Rest",$H$5:$AU$5,"&lt;"&amp;T$5)))</f>
        <v/>
      </c>
      <c r="V84" s="44">
        <f>ROUND(T84-U84,2)</f>
        <v/>
      </c>
      <c r="W84" s="44">
        <f>ROUND(AA83*N(Debts!$D$9)/12,2)</f>
        <v/>
      </c>
      <c r="X84" s="44">
        <f>MIN(N(Debts!$E$9),AA83+W84)</f>
        <v/>
      </c>
      <c r="Y84" s="44">
        <f>AA83+W84-X84</f>
        <v/>
      </c>
      <c r="Z84" s="44">
        <f>MIN(Y84,MAX(0,$C84-SUMIFS($H84:$AU84,$H$6:$AU$6,"Rest",$H$5:$AU$5,"&lt;"&amp;Y$5)))</f>
        <v/>
      </c>
      <c r="AA84" s="44">
        <f>ROUND(Y84-Z84,2)</f>
        <v/>
      </c>
      <c r="AB84" s="44">
        <f>ROUND(AF83*N(Debts!$D$10)/12,2)</f>
        <v/>
      </c>
      <c r="AC84" s="44">
        <f>MIN(N(Debts!$E$10),AF83+AB84)</f>
        <v/>
      </c>
      <c r="AD84" s="44">
        <f>AF83+AB84-AC84</f>
        <v/>
      </c>
      <c r="AE84" s="44">
        <f>MIN(AD84,MAX(0,$C84-SUMIFS($H84:$AU84,$H$6:$AU$6,"Rest",$H$5:$AU$5,"&lt;"&amp;AD$5)))</f>
        <v/>
      </c>
      <c r="AF84" s="44">
        <f>ROUND(AD84-AE84,2)</f>
        <v/>
      </c>
      <c r="AG84" s="44">
        <f>ROUND(AK83*N(Debts!$D$11)/12,2)</f>
        <v/>
      </c>
      <c r="AH84" s="44">
        <f>MIN(N(Debts!$E$11),AK83+AG84)</f>
        <v/>
      </c>
      <c r="AI84" s="44">
        <f>AK83+AG84-AH84</f>
        <v/>
      </c>
      <c r="AJ84" s="44">
        <f>MIN(AI84,MAX(0,$C84-SUMIFS($H84:$AU84,$H$6:$AU$6,"Rest",$H$5:$AU$5,"&lt;"&amp;AI$5)))</f>
        <v/>
      </c>
      <c r="AK84" s="44">
        <f>ROUND(AI84-AJ84,2)</f>
        <v/>
      </c>
      <c r="AL84" s="44">
        <f>ROUND(AP83*N(Debts!$D$12)/12,2)</f>
        <v/>
      </c>
      <c r="AM84" s="44">
        <f>MIN(N(Debts!$E$12),AP83+AL84)</f>
        <v/>
      </c>
      <c r="AN84" s="44">
        <f>AP83+AL84-AM84</f>
        <v/>
      </c>
      <c r="AO84" s="44">
        <f>MIN(AN84,MAX(0,$C84-SUMIFS($H84:$AU84,$H$6:$AU$6,"Rest",$H$5:$AU$5,"&lt;"&amp;AN$5)))</f>
        <v/>
      </c>
      <c r="AP84" s="44">
        <f>ROUND(AN84-AO84,2)</f>
        <v/>
      </c>
      <c r="AQ84" s="44">
        <f>ROUND(AU83*N(Debts!$D$13)/12,2)</f>
        <v/>
      </c>
      <c r="AR84" s="44">
        <f>MIN(N(Debts!$E$13),AU83+AQ84)</f>
        <v/>
      </c>
      <c r="AS84" s="44">
        <f>AU83+AQ84-AR84</f>
        <v/>
      </c>
      <c r="AT84" s="44">
        <f>MIN(AS84,MAX(0,$C84-SUMIFS($H84:$AU84,$H$6:$AU$6,"Rest",$H$5:$AU$5,"&lt;"&amp;AS$5)))</f>
        <v/>
      </c>
      <c r="AU84" s="44">
        <f>ROUND(AS84-AT84,2)</f>
        <v/>
      </c>
    </row>
    <row r="85">
      <c r="A85" s="43" t="n">
        <v>78</v>
      </c>
      <c r="B85" s="45">
        <f>EDATE(Plan!$C$7,A85-1)</f>
        <v/>
      </c>
      <c r="C85" s="46">
        <f>IF(F84&lt;=0.005,0,MAX(0,Plan!$C$6-SUMIF($H$6:$AU$6,"Min paid",H85:AU85)))</f>
        <v/>
      </c>
      <c r="D85" s="46">
        <f>SUMIF($H$6:$AU$6,"Interest",H85:AU85)</f>
        <v/>
      </c>
      <c r="E85" s="46">
        <f>SUMIF($H$6:$AU$6,"Min paid",H85:AU85)+SUMIF($H$6:$AU$6,"Extra paid",H85:AU85)</f>
        <v/>
      </c>
      <c r="F85" s="46">
        <f>SUMIF($H$6:$AU$6,"Balance",H85:AU85)</f>
        <v/>
      </c>
      <c r="G85" s="47">
        <f>IF(AND(F85&lt;=0.005,F84&gt;0.005),A85,"")</f>
        <v/>
      </c>
      <c r="H85" s="44">
        <f>ROUND(L84*N(Debts!$D$6)/12,2)</f>
        <v/>
      </c>
      <c r="I85" s="44">
        <f>MIN(N(Debts!$E$6),L84+H85)</f>
        <v/>
      </c>
      <c r="J85" s="44">
        <f>L84+H85-I85</f>
        <v/>
      </c>
      <c r="K85" s="44">
        <f>MIN(J85,MAX(0,$C85-SUMIFS($H85:$AU85,$H$6:$AU$6,"Rest",$H$5:$AU$5,"&lt;"&amp;J$5)))</f>
        <v/>
      </c>
      <c r="L85" s="44">
        <f>ROUND(J85-K85,2)</f>
        <v/>
      </c>
      <c r="M85" s="44">
        <f>ROUND(Q84*N(Debts!$D$7)/12,2)</f>
        <v/>
      </c>
      <c r="N85" s="44">
        <f>MIN(N(Debts!$E$7),Q84+M85)</f>
        <v/>
      </c>
      <c r="O85" s="44">
        <f>Q84+M85-N85</f>
        <v/>
      </c>
      <c r="P85" s="44">
        <f>MIN(O85,MAX(0,$C85-SUMIFS($H85:$AU85,$H$6:$AU$6,"Rest",$H$5:$AU$5,"&lt;"&amp;O$5)))</f>
        <v/>
      </c>
      <c r="Q85" s="44">
        <f>ROUND(O85-P85,2)</f>
        <v/>
      </c>
      <c r="R85" s="44">
        <f>ROUND(V84*N(Debts!$D$8)/12,2)</f>
        <v/>
      </c>
      <c r="S85" s="44">
        <f>MIN(N(Debts!$E$8),V84+R85)</f>
        <v/>
      </c>
      <c r="T85" s="44">
        <f>V84+R85-S85</f>
        <v/>
      </c>
      <c r="U85" s="44">
        <f>MIN(T85,MAX(0,$C85-SUMIFS($H85:$AU85,$H$6:$AU$6,"Rest",$H$5:$AU$5,"&lt;"&amp;T$5)))</f>
        <v/>
      </c>
      <c r="V85" s="44">
        <f>ROUND(T85-U85,2)</f>
        <v/>
      </c>
      <c r="W85" s="44">
        <f>ROUND(AA84*N(Debts!$D$9)/12,2)</f>
        <v/>
      </c>
      <c r="X85" s="44">
        <f>MIN(N(Debts!$E$9),AA84+W85)</f>
        <v/>
      </c>
      <c r="Y85" s="44">
        <f>AA84+W85-X85</f>
        <v/>
      </c>
      <c r="Z85" s="44">
        <f>MIN(Y85,MAX(0,$C85-SUMIFS($H85:$AU85,$H$6:$AU$6,"Rest",$H$5:$AU$5,"&lt;"&amp;Y$5)))</f>
        <v/>
      </c>
      <c r="AA85" s="44">
        <f>ROUND(Y85-Z85,2)</f>
        <v/>
      </c>
      <c r="AB85" s="44">
        <f>ROUND(AF84*N(Debts!$D$10)/12,2)</f>
        <v/>
      </c>
      <c r="AC85" s="44">
        <f>MIN(N(Debts!$E$10),AF84+AB85)</f>
        <v/>
      </c>
      <c r="AD85" s="44">
        <f>AF84+AB85-AC85</f>
        <v/>
      </c>
      <c r="AE85" s="44">
        <f>MIN(AD85,MAX(0,$C85-SUMIFS($H85:$AU85,$H$6:$AU$6,"Rest",$H$5:$AU$5,"&lt;"&amp;AD$5)))</f>
        <v/>
      </c>
      <c r="AF85" s="44">
        <f>ROUND(AD85-AE85,2)</f>
        <v/>
      </c>
      <c r="AG85" s="44">
        <f>ROUND(AK84*N(Debts!$D$11)/12,2)</f>
        <v/>
      </c>
      <c r="AH85" s="44">
        <f>MIN(N(Debts!$E$11),AK84+AG85)</f>
        <v/>
      </c>
      <c r="AI85" s="44">
        <f>AK84+AG85-AH85</f>
        <v/>
      </c>
      <c r="AJ85" s="44">
        <f>MIN(AI85,MAX(0,$C85-SUMIFS($H85:$AU85,$H$6:$AU$6,"Rest",$H$5:$AU$5,"&lt;"&amp;AI$5)))</f>
        <v/>
      </c>
      <c r="AK85" s="44">
        <f>ROUND(AI85-AJ85,2)</f>
        <v/>
      </c>
      <c r="AL85" s="44">
        <f>ROUND(AP84*N(Debts!$D$12)/12,2)</f>
        <v/>
      </c>
      <c r="AM85" s="44">
        <f>MIN(N(Debts!$E$12),AP84+AL85)</f>
        <v/>
      </c>
      <c r="AN85" s="44">
        <f>AP84+AL85-AM85</f>
        <v/>
      </c>
      <c r="AO85" s="44">
        <f>MIN(AN85,MAX(0,$C85-SUMIFS($H85:$AU85,$H$6:$AU$6,"Rest",$H$5:$AU$5,"&lt;"&amp;AN$5)))</f>
        <v/>
      </c>
      <c r="AP85" s="44">
        <f>ROUND(AN85-AO85,2)</f>
        <v/>
      </c>
      <c r="AQ85" s="44">
        <f>ROUND(AU84*N(Debts!$D$13)/12,2)</f>
        <v/>
      </c>
      <c r="AR85" s="44">
        <f>MIN(N(Debts!$E$13),AU84+AQ85)</f>
        <v/>
      </c>
      <c r="AS85" s="44">
        <f>AU84+AQ85-AR85</f>
        <v/>
      </c>
      <c r="AT85" s="44">
        <f>MIN(AS85,MAX(0,$C85-SUMIFS($H85:$AU85,$H$6:$AU$6,"Rest",$H$5:$AU$5,"&lt;"&amp;AS$5)))</f>
        <v/>
      </c>
      <c r="AU85" s="44">
        <f>ROUND(AS85-AT85,2)</f>
        <v/>
      </c>
    </row>
    <row r="86">
      <c r="A86" s="43" t="n">
        <v>79</v>
      </c>
      <c r="B86" s="45">
        <f>EDATE(Plan!$C$7,A86-1)</f>
        <v/>
      </c>
      <c r="C86" s="46">
        <f>IF(F85&lt;=0.005,0,MAX(0,Plan!$C$6-SUMIF($H$6:$AU$6,"Min paid",H86:AU86)))</f>
        <v/>
      </c>
      <c r="D86" s="46">
        <f>SUMIF($H$6:$AU$6,"Interest",H86:AU86)</f>
        <v/>
      </c>
      <c r="E86" s="46">
        <f>SUMIF($H$6:$AU$6,"Min paid",H86:AU86)+SUMIF($H$6:$AU$6,"Extra paid",H86:AU86)</f>
        <v/>
      </c>
      <c r="F86" s="46">
        <f>SUMIF($H$6:$AU$6,"Balance",H86:AU86)</f>
        <v/>
      </c>
      <c r="G86" s="47">
        <f>IF(AND(F86&lt;=0.005,F85&gt;0.005),A86,"")</f>
        <v/>
      </c>
      <c r="H86" s="44">
        <f>ROUND(L85*N(Debts!$D$6)/12,2)</f>
        <v/>
      </c>
      <c r="I86" s="44">
        <f>MIN(N(Debts!$E$6),L85+H86)</f>
        <v/>
      </c>
      <c r="J86" s="44">
        <f>L85+H86-I86</f>
        <v/>
      </c>
      <c r="K86" s="44">
        <f>MIN(J86,MAX(0,$C86-SUMIFS($H86:$AU86,$H$6:$AU$6,"Rest",$H$5:$AU$5,"&lt;"&amp;J$5)))</f>
        <v/>
      </c>
      <c r="L86" s="44">
        <f>ROUND(J86-K86,2)</f>
        <v/>
      </c>
      <c r="M86" s="44">
        <f>ROUND(Q85*N(Debts!$D$7)/12,2)</f>
        <v/>
      </c>
      <c r="N86" s="44">
        <f>MIN(N(Debts!$E$7),Q85+M86)</f>
        <v/>
      </c>
      <c r="O86" s="44">
        <f>Q85+M86-N86</f>
        <v/>
      </c>
      <c r="P86" s="44">
        <f>MIN(O86,MAX(0,$C86-SUMIFS($H86:$AU86,$H$6:$AU$6,"Rest",$H$5:$AU$5,"&lt;"&amp;O$5)))</f>
        <v/>
      </c>
      <c r="Q86" s="44">
        <f>ROUND(O86-P86,2)</f>
        <v/>
      </c>
      <c r="R86" s="44">
        <f>ROUND(V85*N(Debts!$D$8)/12,2)</f>
        <v/>
      </c>
      <c r="S86" s="44">
        <f>MIN(N(Debts!$E$8),V85+R86)</f>
        <v/>
      </c>
      <c r="T86" s="44">
        <f>V85+R86-S86</f>
        <v/>
      </c>
      <c r="U86" s="44">
        <f>MIN(T86,MAX(0,$C86-SUMIFS($H86:$AU86,$H$6:$AU$6,"Rest",$H$5:$AU$5,"&lt;"&amp;T$5)))</f>
        <v/>
      </c>
      <c r="V86" s="44">
        <f>ROUND(T86-U86,2)</f>
        <v/>
      </c>
      <c r="W86" s="44">
        <f>ROUND(AA85*N(Debts!$D$9)/12,2)</f>
        <v/>
      </c>
      <c r="X86" s="44">
        <f>MIN(N(Debts!$E$9),AA85+W86)</f>
        <v/>
      </c>
      <c r="Y86" s="44">
        <f>AA85+W86-X86</f>
        <v/>
      </c>
      <c r="Z86" s="44">
        <f>MIN(Y86,MAX(0,$C86-SUMIFS($H86:$AU86,$H$6:$AU$6,"Rest",$H$5:$AU$5,"&lt;"&amp;Y$5)))</f>
        <v/>
      </c>
      <c r="AA86" s="44">
        <f>ROUND(Y86-Z86,2)</f>
        <v/>
      </c>
      <c r="AB86" s="44">
        <f>ROUND(AF85*N(Debts!$D$10)/12,2)</f>
        <v/>
      </c>
      <c r="AC86" s="44">
        <f>MIN(N(Debts!$E$10),AF85+AB86)</f>
        <v/>
      </c>
      <c r="AD86" s="44">
        <f>AF85+AB86-AC86</f>
        <v/>
      </c>
      <c r="AE86" s="44">
        <f>MIN(AD86,MAX(0,$C86-SUMIFS($H86:$AU86,$H$6:$AU$6,"Rest",$H$5:$AU$5,"&lt;"&amp;AD$5)))</f>
        <v/>
      </c>
      <c r="AF86" s="44">
        <f>ROUND(AD86-AE86,2)</f>
        <v/>
      </c>
      <c r="AG86" s="44">
        <f>ROUND(AK85*N(Debts!$D$11)/12,2)</f>
        <v/>
      </c>
      <c r="AH86" s="44">
        <f>MIN(N(Debts!$E$11),AK85+AG86)</f>
        <v/>
      </c>
      <c r="AI86" s="44">
        <f>AK85+AG86-AH86</f>
        <v/>
      </c>
      <c r="AJ86" s="44">
        <f>MIN(AI86,MAX(0,$C86-SUMIFS($H86:$AU86,$H$6:$AU$6,"Rest",$H$5:$AU$5,"&lt;"&amp;AI$5)))</f>
        <v/>
      </c>
      <c r="AK86" s="44">
        <f>ROUND(AI86-AJ86,2)</f>
        <v/>
      </c>
      <c r="AL86" s="44">
        <f>ROUND(AP85*N(Debts!$D$12)/12,2)</f>
        <v/>
      </c>
      <c r="AM86" s="44">
        <f>MIN(N(Debts!$E$12),AP85+AL86)</f>
        <v/>
      </c>
      <c r="AN86" s="44">
        <f>AP85+AL86-AM86</f>
        <v/>
      </c>
      <c r="AO86" s="44">
        <f>MIN(AN86,MAX(0,$C86-SUMIFS($H86:$AU86,$H$6:$AU$6,"Rest",$H$5:$AU$5,"&lt;"&amp;AN$5)))</f>
        <v/>
      </c>
      <c r="AP86" s="44">
        <f>ROUND(AN86-AO86,2)</f>
        <v/>
      </c>
      <c r="AQ86" s="44">
        <f>ROUND(AU85*N(Debts!$D$13)/12,2)</f>
        <v/>
      </c>
      <c r="AR86" s="44">
        <f>MIN(N(Debts!$E$13),AU85+AQ86)</f>
        <v/>
      </c>
      <c r="AS86" s="44">
        <f>AU85+AQ86-AR86</f>
        <v/>
      </c>
      <c r="AT86" s="44">
        <f>MIN(AS86,MAX(0,$C86-SUMIFS($H86:$AU86,$H$6:$AU$6,"Rest",$H$5:$AU$5,"&lt;"&amp;AS$5)))</f>
        <v/>
      </c>
      <c r="AU86" s="44">
        <f>ROUND(AS86-AT86,2)</f>
        <v/>
      </c>
    </row>
    <row r="87">
      <c r="A87" s="43" t="n">
        <v>80</v>
      </c>
      <c r="B87" s="45">
        <f>EDATE(Plan!$C$7,A87-1)</f>
        <v/>
      </c>
      <c r="C87" s="46">
        <f>IF(F86&lt;=0.005,0,MAX(0,Plan!$C$6-SUMIF($H$6:$AU$6,"Min paid",H87:AU87)))</f>
        <v/>
      </c>
      <c r="D87" s="46">
        <f>SUMIF($H$6:$AU$6,"Interest",H87:AU87)</f>
        <v/>
      </c>
      <c r="E87" s="46">
        <f>SUMIF($H$6:$AU$6,"Min paid",H87:AU87)+SUMIF($H$6:$AU$6,"Extra paid",H87:AU87)</f>
        <v/>
      </c>
      <c r="F87" s="46">
        <f>SUMIF($H$6:$AU$6,"Balance",H87:AU87)</f>
        <v/>
      </c>
      <c r="G87" s="47">
        <f>IF(AND(F87&lt;=0.005,F86&gt;0.005),A87,"")</f>
        <v/>
      </c>
      <c r="H87" s="44">
        <f>ROUND(L86*N(Debts!$D$6)/12,2)</f>
        <v/>
      </c>
      <c r="I87" s="44">
        <f>MIN(N(Debts!$E$6),L86+H87)</f>
        <v/>
      </c>
      <c r="J87" s="44">
        <f>L86+H87-I87</f>
        <v/>
      </c>
      <c r="K87" s="44">
        <f>MIN(J87,MAX(0,$C87-SUMIFS($H87:$AU87,$H$6:$AU$6,"Rest",$H$5:$AU$5,"&lt;"&amp;J$5)))</f>
        <v/>
      </c>
      <c r="L87" s="44">
        <f>ROUND(J87-K87,2)</f>
        <v/>
      </c>
      <c r="M87" s="44">
        <f>ROUND(Q86*N(Debts!$D$7)/12,2)</f>
        <v/>
      </c>
      <c r="N87" s="44">
        <f>MIN(N(Debts!$E$7),Q86+M87)</f>
        <v/>
      </c>
      <c r="O87" s="44">
        <f>Q86+M87-N87</f>
        <v/>
      </c>
      <c r="P87" s="44">
        <f>MIN(O87,MAX(0,$C87-SUMIFS($H87:$AU87,$H$6:$AU$6,"Rest",$H$5:$AU$5,"&lt;"&amp;O$5)))</f>
        <v/>
      </c>
      <c r="Q87" s="44">
        <f>ROUND(O87-P87,2)</f>
        <v/>
      </c>
      <c r="R87" s="44">
        <f>ROUND(V86*N(Debts!$D$8)/12,2)</f>
        <v/>
      </c>
      <c r="S87" s="44">
        <f>MIN(N(Debts!$E$8),V86+R87)</f>
        <v/>
      </c>
      <c r="T87" s="44">
        <f>V86+R87-S87</f>
        <v/>
      </c>
      <c r="U87" s="44">
        <f>MIN(T87,MAX(0,$C87-SUMIFS($H87:$AU87,$H$6:$AU$6,"Rest",$H$5:$AU$5,"&lt;"&amp;T$5)))</f>
        <v/>
      </c>
      <c r="V87" s="44">
        <f>ROUND(T87-U87,2)</f>
        <v/>
      </c>
      <c r="W87" s="44">
        <f>ROUND(AA86*N(Debts!$D$9)/12,2)</f>
        <v/>
      </c>
      <c r="X87" s="44">
        <f>MIN(N(Debts!$E$9),AA86+W87)</f>
        <v/>
      </c>
      <c r="Y87" s="44">
        <f>AA86+W87-X87</f>
        <v/>
      </c>
      <c r="Z87" s="44">
        <f>MIN(Y87,MAX(0,$C87-SUMIFS($H87:$AU87,$H$6:$AU$6,"Rest",$H$5:$AU$5,"&lt;"&amp;Y$5)))</f>
        <v/>
      </c>
      <c r="AA87" s="44">
        <f>ROUND(Y87-Z87,2)</f>
        <v/>
      </c>
      <c r="AB87" s="44">
        <f>ROUND(AF86*N(Debts!$D$10)/12,2)</f>
        <v/>
      </c>
      <c r="AC87" s="44">
        <f>MIN(N(Debts!$E$10),AF86+AB87)</f>
        <v/>
      </c>
      <c r="AD87" s="44">
        <f>AF86+AB87-AC87</f>
        <v/>
      </c>
      <c r="AE87" s="44">
        <f>MIN(AD87,MAX(0,$C87-SUMIFS($H87:$AU87,$H$6:$AU$6,"Rest",$H$5:$AU$5,"&lt;"&amp;AD$5)))</f>
        <v/>
      </c>
      <c r="AF87" s="44">
        <f>ROUND(AD87-AE87,2)</f>
        <v/>
      </c>
      <c r="AG87" s="44">
        <f>ROUND(AK86*N(Debts!$D$11)/12,2)</f>
        <v/>
      </c>
      <c r="AH87" s="44">
        <f>MIN(N(Debts!$E$11),AK86+AG87)</f>
        <v/>
      </c>
      <c r="AI87" s="44">
        <f>AK86+AG87-AH87</f>
        <v/>
      </c>
      <c r="AJ87" s="44">
        <f>MIN(AI87,MAX(0,$C87-SUMIFS($H87:$AU87,$H$6:$AU$6,"Rest",$H$5:$AU$5,"&lt;"&amp;AI$5)))</f>
        <v/>
      </c>
      <c r="AK87" s="44">
        <f>ROUND(AI87-AJ87,2)</f>
        <v/>
      </c>
      <c r="AL87" s="44">
        <f>ROUND(AP86*N(Debts!$D$12)/12,2)</f>
        <v/>
      </c>
      <c r="AM87" s="44">
        <f>MIN(N(Debts!$E$12),AP86+AL87)</f>
        <v/>
      </c>
      <c r="AN87" s="44">
        <f>AP86+AL87-AM87</f>
        <v/>
      </c>
      <c r="AO87" s="44">
        <f>MIN(AN87,MAX(0,$C87-SUMIFS($H87:$AU87,$H$6:$AU$6,"Rest",$H$5:$AU$5,"&lt;"&amp;AN$5)))</f>
        <v/>
      </c>
      <c r="AP87" s="44">
        <f>ROUND(AN87-AO87,2)</f>
        <v/>
      </c>
      <c r="AQ87" s="44">
        <f>ROUND(AU86*N(Debts!$D$13)/12,2)</f>
        <v/>
      </c>
      <c r="AR87" s="44">
        <f>MIN(N(Debts!$E$13),AU86+AQ87)</f>
        <v/>
      </c>
      <c r="AS87" s="44">
        <f>AU86+AQ87-AR87</f>
        <v/>
      </c>
      <c r="AT87" s="44">
        <f>MIN(AS87,MAX(0,$C87-SUMIFS($H87:$AU87,$H$6:$AU$6,"Rest",$H$5:$AU$5,"&lt;"&amp;AS$5)))</f>
        <v/>
      </c>
      <c r="AU87" s="44">
        <f>ROUND(AS87-AT87,2)</f>
        <v/>
      </c>
    </row>
    <row r="88">
      <c r="A88" s="43" t="n">
        <v>81</v>
      </c>
      <c r="B88" s="45">
        <f>EDATE(Plan!$C$7,A88-1)</f>
        <v/>
      </c>
      <c r="C88" s="46">
        <f>IF(F87&lt;=0.005,0,MAX(0,Plan!$C$6-SUMIF($H$6:$AU$6,"Min paid",H88:AU88)))</f>
        <v/>
      </c>
      <c r="D88" s="46">
        <f>SUMIF($H$6:$AU$6,"Interest",H88:AU88)</f>
        <v/>
      </c>
      <c r="E88" s="46">
        <f>SUMIF($H$6:$AU$6,"Min paid",H88:AU88)+SUMIF($H$6:$AU$6,"Extra paid",H88:AU88)</f>
        <v/>
      </c>
      <c r="F88" s="46">
        <f>SUMIF($H$6:$AU$6,"Balance",H88:AU88)</f>
        <v/>
      </c>
      <c r="G88" s="47">
        <f>IF(AND(F88&lt;=0.005,F87&gt;0.005),A88,"")</f>
        <v/>
      </c>
      <c r="H88" s="44">
        <f>ROUND(L87*N(Debts!$D$6)/12,2)</f>
        <v/>
      </c>
      <c r="I88" s="44">
        <f>MIN(N(Debts!$E$6),L87+H88)</f>
        <v/>
      </c>
      <c r="J88" s="44">
        <f>L87+H88-I88</f>
        <v/>
      </c>
      <c r="K88" s="44">
        <f>MIN(J88,MAX(0,$C88-SUMIFS($H88:$AU88,$H$6:$AU$6,"Rest",$H$5:$AU$5,"&lt;"&amp;J$5)))</f>
        <v/>
      </c>
      <c r="L88" s="44">
        <f>ROUND(J88-K88,2)</f>
        <v/>
      </c>
      <c r="M88" s="44">
        <f>ROUND(Q87*N(Debts!$D$7)/12,2)</f>
        <v/>
      </c>
      <c r="N88" s="44">
        <f>MIN(N(Debts!$E$7),Q87+M88)</f>
        <v/>
      </c>
      <c r="O88" s="44">
        <f>Q87+M88-N88</f>
        <v/>
      </c>
      <c r="P88" s="44">
        <f>MIN(O88,MAX(0,$C88-SUMIFS($H88:$AU88,$H$6:$AU$6,"Rest",$H$5:$AU$5,"&lt;"&amp;O$5)))</f>
        <v/>
      </c>
      <c r="Q88" s="44">
        <f>ROUND(O88-P88,2)</f>
        <v/>
      </c>
      <c r="R88" s="44">
        <f>ROUND(V87*N(Debts!$D$8)/12,2)</f>
        <v/>
      </c>
      <c r="S88" s="44">
        <f>MIN(N(Debts!$E$8),V87+R88)</f>
        <v/>
      </c>
      <c r="T88" s="44">
        <f>V87+R88-S88</f>
        <v/>
      </c>
      <c r="U88" s="44">
        <f>MIN(T88,MAX(0,$C88-SUMIFS($H88:$AU88,$H$6:$AU$6,"Rest",$H$5:$AU$5,"&lt;"&amp;T$5)))</f>
        <v/>
      </c>
      <c r="V88" s="44">
        <f>ROUND(T88-U88,2)</f>
        <v/>
      </c>
      <c r="W88" s="44">
        <f>ROUND(AA87*N(Debts!$D$9)/12,2)</f>
        <v/>
      </c>
      <c r="X88" s="44">
        <f>MIN(N(Debts!$E$9),AA87+W88)</f>
        <v/>
      </c>
      <c r="Y88" s="44">
        <f>AA87+W88-X88</f>
        <v/>
      </c>
      <c r="Z88" s="44">
        <f>MIN(Y88,MAX(0,$C88-SUMIFS($H88:$AU88,$H$6:$AU$6,"Rest",$H$5:$AU$5,"&lt;"&amp;Y$5)))</f>
        <v/>
      </c>
      <c r="AA88" s="44">
        <f>ROUND(Y88-Z88,2)</f>
        <v/>
      </c>
      <c r="AB88" s="44">
        <f>ROUND(AF87*N(Debts!$D$10)/12,2)</f>
        <v/>
      </c>
      <c r="AC88" s="44">
        <f>MIN(N(Debts!$E$10),AF87+AB88)</f>
        <v/>
      </c>
      <c r="AD88" s="44">
        <f>AF87+AB88-AC88</f>
        <v/>
      </c>
      <c r="AE88" s="44">
        <f>MIN(AD88,MAX(0,$C88-SUMIFS($H88:$AU88,$H$6:$AU$6,"Rest",$H$5:$AU$5,"&lt;"&amp;AD$5)))</f>
        <v/>
      </c>
      <c r="AF88" s="44">
        <f>ROUND(AD88-AE88,2)</f>
        <v/>
      </c>
      <c r="AG88" s="44">
        <f>ROUND(AK87*N(Debts!$D$11)/12,2)</f>
        <v/>
      </c>
      <c r="AH88" s="44">
        <f>MIN(N(Debts!$E$11),AK87+AG88)</f>
        <v/>
      </c>
      <c r="AI88" s="44">
        <f>AK87+AG88-AH88</f>
        <v/>
      </c>
      <c r="AJ88" s="44">
        <f>MIN(AI88,MAX(0,$C88-SUMIFS($H88:$AU88,$H$6:$AU$6,"Rest",$H$5:$AU$5,"&lt;"&amp;AI$5)))</f>
        <v/>
      </c>
      <c r="AK88" s="44">
        <f>ROUND(AI88-AJ88,2)</f>
        <v/>
      </c>
      <c r="AL88" s="44">
        <f>ROUND(AP87*N(Debts!$D$12)/12,2)</f>
        <v/>
      </c>
      <c r="AM88" s="44">
        <f>MIN(N(Debts!$E$12),AP87+AL88)</f>
        <v/>
      </c>
      <c r="AN88" s="44">
        <f>AP87+AL88-AM88</f>
        <v/>
      </c>
      <c r="AO88" s="44">
        <f>MIN(AN88,MAX(0,$C88-SUMIFS($H88:$AU88,$H$6:$AU$6,"Rest",$H$5:$AU$5,"&lt;"&amp;AN$5)))</f>
        <v/>
      </c>
      <c r="AP88" s="44">
        <f>ROUND(AN88-AO88,2)</f>
        <v/>
      </c>
      <c r="AQ88" s="44">
        <f>ROUND(AU87*N(Debts!$D$13)/12,2)</f>
        <v/>
      </c>
      <c r="AR88" s="44">
        <f>MIN(N(Debts!$E$13),AU87+AQ88)</f>
        <v/>
      </c>
      <c r="AS88" s="44">
        <f>AU87+AQ88-AR88</f>
        <v/>
      </c>
      <c r="AT88" s="44">
        <f>MIN(AS88,MAX(0,$C88-SUMIFS($H88:$AU88,$H$6:$AU$6,"Rest",$H$5:$AU$5,"&lt;"&amp;AS$5)))</f>
        <v/>
      </c>
      <c r="AU88" s="44">
        <f>ROUND(AS88-AT88,2)</f>
        <v/>
      </c>
    </row>
    <row r="89">
      <c r="A89" s="43" t="n">
        <v>82</v>
      </c>
      <c r="B89" s="45">
        <f>EDATE(Plan!$C$7,A89-1)</f>
        <v/>
      </c>
      <c r="C89" s="46">
        <f>IF(F88&lt;=0.005,0,MAX(0,Plan!$C$6-SUMIF($H$6:$AU$6,"Min paid",H89:AU89)))</f>
        <v/>
      </c>
      <c r="D89" s="46">
        <f>SUMIF($H$6:$AU$6,"Interest",H89:AU89)</f>
        <v/>
      </c>
      <c r="E89" s="46">
        <f>SUMIF($H$6:$AU$6,"Min paid",H89:AU89)+SUMIF($H$6:$AU$6,"Extra paid",H89:AU89)</f>
        <v/>
      </c>
      <c r="F89" s="46">
        <f>SUMIF($H$6:$AU$6,"Balance",H89:AU89)</f>
        <v/>
      </c>
      <c r="G89" s="47">
        <f>IF(AND(F89&lt;=0.005,F88&gt;0.005),A89,"")</f>
        <v/>
      </c>
      <c r="H89" s="44">
        <f>ROUND(L88*N(Debts!$D$6)/12,2)</f>
        <v/>
      </c>
      <c r="I89" s="44">
        <f>MIN(N(Debts!$E$6),L88+H89)</f>
        <v/>
      </c>
      <c r="J89" s="44">
        <f>L88+H89-I89</f>
        <v/>
      </c>
      <c r="K89" s="44">
        <f>MIN(J89,MAX(0,$C89-SUMIFS($H89:$AU89,$H$6:$AU$6,"Rest",$H$5:$AU$5,"&lt;"&amp;J$5)))</f>
        <v/>
      </c>
      <c r="L89" s="44">
        <f>ROUND(J89-K89,2)</f>
        <v/>
      </c>
      <c r="M89" s="44">
        <f>ROUND(Q88*N(Debts!$D$7)/12,2)</f>
        <v/>
      </c>
      <c r="N89" s="44">
        <f>MIN(N(Debts!$E$7),Q88+M89)</f>
        <v/>
      </c>
      <c r="O89" s="44">
        <f>Q88+M89-N89</f>
        <v/>
      </c>
      <c r="P89" s="44">
        <f>MIN(O89,MAX(0,$C89-SUMIFS($H89:$AU89,$H$6:$AU$6,"Rest",$H$5:$AU$5,"&lt;"&amp;O$5)))</f>
        <v/>
      </c>
      <c r="Q89" s="44">
        <f>ROUND(O89-P89,2)</f>
        <v/>
      </c>
      <c r="R89" s="44">
        <f>ROUND(V88*N(Debts!$D$8)/12,2)</f>
        <v/>
      </c>
      <c r="S89" s="44">
        <f>MIN(N(Debts!$E$8),V88+R89)</f>
        <v/>
      </c>
      <c r="T89" s="44">
        <f>V88+R89-S89</f>
        <v/>
      </c>
      <c r="U89" s="44">
        <f>MIN(T89,MAX(0,$C89-SUMIFS($H89:$AU89,$H$6:$AU$6,"Rest",$H$5:$AU$5,"&lt;"&amp;T$5)))</f>
        <v/>
      </c>
      <c r="V89" s="44">
        <f>ROUND(T89-U89,2)</f>
        <v/>
      </c>
      <c r="W89" s="44">
        <f>ROUND(AA88*N(Debts!$D$9)/12,2)</f>
        <v/>
      </c>
      <c r="X89" s="44">
        <f>MIN(N(Debts!$E$9),AA88+W89)</f>
        <v/>
      </c>
      <c r="Y89" s="44">
        <f>AA88+W89-X89</f>
        <v/>
      </c>
      <c r="Z89" s="44">
        <f>MIN(Y89,MAX(0,$C89-SUMIFS($H89:$AU89,$H$6:$AU$6,"Rest",$H$5:$AU$5,"&lt;"&amp;Y$5)))</f>
        <v/>
      </c>
      <c r="AA89" s="44">
        <f>ROUND(Y89-Z89,2)</f>
        <v/>
      </c>
      <c r="AB89" s="44">
        <f>ROUND(AF88*N(Debts!$D$10)/12,2)</f>
        <v/>
      </c>
      <c r="AC89" s="44">
        <f>MIN(N(Debts!$E$10),AF88+AB89)</f>
        <v/>
      </c>
      <c r="AD89" s="44">
        <f>AF88+AB89-AC89</f>
        <v/>
      </c>
      <c r="AE89" s="44">
        <f>MIN(AD89,MAX(0,$C89-SUMIFS($H89:$AU89,$H$6:$AU$6,"Rest",$H$5:$AU$5,"&lt;"&amp;AD$5)))</f>
        <v/>
      </c>
      <c r="AF89" s="44">
        <f>ROUND(AD89-AE89,2)</f>
        <v/>
      </c>
      <c r="AG89" s="44">
        <f>ROUND(AK88*N(Debts!$D$11)/12,2)</f>
        <v/>
      </c>
      <c r="AH89" s="44">
        <f>MIN(N(Debts!$E$11),AK88+AG89)</f>
        <v/>
      </c>
      <c r="AI89" s="44">
        <f>AK88+AG89-AH89</f>
        <v/>
      </c>
      <c r="AJ89" s="44">
        <f>MIN(AI89,MAX(0,$C89-SUMIFS($H89:$AU89,$H$6:$AU$6,"Rest",$H$5:$AU$5,"&lt;"&amp;AI$5)))</f>
        <v/>
      </c>
      <c r="AK89" s="44">
        <f>ROUND(AI89-AJ89,2)</f>
        <v/>
      </c>
      <c r="AL89" s="44">
        <f>ROUND(AP88*N(Debts!$D$12)/12,2)</f>
        <v/>
      </c>
      <c r="AM89" s="44">
        <f>MIN(N(Debts!$E$12),AP88+AL89)</f>
        <v/>
      </c>
      <c r="AN89" s="44">
        <f>AP88+AL89-AM89</f>
        <v/>
      </c>
      <c r="AO89" s="44">
        <f>MIN(AN89,MAX(0,$C89-SUMIFS($H89:$AU89,$H$6:$AU$6,"Rest",$H$5:$AU$5,"&lt;"&amp;AN$5)))</f>
        <v/>
      </c>
      <c r="AP89" s="44">
        <f>ROUND(AN89-AO89,2)</f>
        <v/>
      </c>
      <c r="AQ89" s="44">
        <f>ROUND(AU88*N(Debts!$D$13)/12,2)</f>
        <v/>
      </c>
      <c r="AR89" s="44">
        <f>MIN(N(Debts!$E$13),AU88+AQ89)</f>
        <v/>
      </c>
      <c r="AS89" s="44">
        <f>AU88+AQ89-AR89</f>
        <v/>
      </c>
      <c r="AT89" s="44">
        <f>MIN(AS89,MAX(0,$C89-SUMIFS($H89:$AU89,$H$6:$AU$6,"Rest",$H$5:$AU$5,"&lt;"&amp;AS$5)))</f>
        <v/>
      </c>
      <c r="AU89" s="44">
        <f>ROUND(AS89-AT89,2)</f>
        <v/>
      </c>
    </row>
    <row r="90">
      <c r="A90" s="43" t="n">
        <v>83</v>
      </c>
      <c r="B90" s="45">
        <f>EDATE(Plan!$C$7,A90-1)</f>
        <v/>
      </c>
      <c r="C90" s="46">
        <f>IF(F89&lt;=0.005,0,MAX(0,Plan!$C$6-SUMIF($H$6:$AU$6,"Min paid",H90:AU90)))</f>
        <v/>
      </c>
      <c r="D90" s="46">
        <f>SUMIF($H$6:$AU$6,"Interest",H90:AU90)</f>
        <v/>
      </c>
      <c r="E90" s="46">
        <f>SUMIF($H$6:$AU$6,"Min paid",H90:AU90)+SUMIF($H$6:$AU$6,"Extra paid",H90:AU90)</f>
        <v/>
      </c>
      <c r="F90" s="46">
        <f>SUMIF($H$6:$AU$6,"Balance",H90:AU90)</f>
        <v/>
      </c>
      <c r="G90" s="47">
        <f>IF(AND(F90&lt;=0.005,F89&gt;0.005),A90,"")</f>
        <v/>
      </c>
      <c r="H90" s="44">
        <f>ROUND(L89*N(Debts!$D$6)/12,2)</f>
        <v/>
      </c>
      <c r="I90" s="44">
        <f>MIN(N(Debts!$E$6),L89+H90)</f>
        <v/>
      </c>
      <c r="J90" s="44">
        <f>L89+H90-I90</f>
        <v/>
      </c>
      <c r="K90" s="44">
        <f>MIN(J90,MAX(0,$C90-SUMIFS($H90:$AU90,$H$6:$AU$6,"Rest",$H$5:$AU$5,"&lt;"&amp;J$5)))</f>
        <v/>
      </c>
      <c r="L90" s="44">
        <f>ROUND(J90-K90,2)</f>
        <v/>
      </c>
      <c r="M90" s="44">
        <f>ROUND(Q89*N(Debts!$D$7)/12,2)</f>
        <v/>
      </c>
      <c r="N90" s="44">
        <f>MIN(N(Debts!$E$7),Q89+M90)</f>
        <v/>
      </c>
      <c r="O90" s="44">
        <f>Q89+M90-N90</f>
        <v/>
      </c>
      <c r="P90" s="44">
        <f>MIN(O90,MAX(0,$C90-SUMIFS($H90:$AU90,$H$6:$AU$6,"Rest",$H$5:$AU$5,"&lt;"&amp;O$5)))</f>
        <v/>
      </c>
      <c r="Q90" s="44">
        <f>ROUND(O90-P90,2)</f>
        <v/>
      </c>
      <c r="R90" s="44">
        <f>ROUND(V89*N(Debts!$D$8)/12,2)</f>
        <v/>
      </c>
      <c r="S90" s="44">
        <f>MIN(N(Debts!$E$8),V89+R90)</f>
        <v/>
      </c>
      <c r="T90" s="44">
        <f>V89+R90-S90</f>
        <v/>
      </c>
      <c r="U90" s="44">
        <f>MIN(T90,MAX(0,$C90-SUMIFS($H90:$AU90,$H$6:$AU$6,"Rest",$H$5:$AU$5,"&lt;"&amp;T$5)))</f>
        <v/>
      </c>
      <c r="V90" s="44">
        <f>ROUND(T90-U90,2)</f>
        <v/>
      </c>
      <c r="W90" s="44">
        <f>ROUND(AA89*N(Debts!$D$9)/12,2)</f>
        <v/>
      </c>
      <c r="X90" s="44">
        <f>MIN(N(Debts!$E$9),AA89+W90)</f>
        <v/>
      </c>
      <c r="Y90" s="44">
        <f>AA89+W90-X90</f>
        <v/>
      </c>
      <c r="Z90" s="44">
        <f>MIN(Y90,MAX(0,$C90-SUMIFS($H90:$AU90,$H$6:$AU$6,"Rest",$H$5:$AU$5,"&lt;"&amp;Y$5)))</f>
        <v/>
      </c>
      <c r="AA90" s="44">
        <f>ROUND(Y90-Z90,2)</f>
        <v/>
      </c>
      <c r="AB90" s="44">
        <f>ROUND(AF89*N(Debts!$D$10)/12,2)</f>
        <v/>
      </c>
      <c r="AC90" s="44">
        <f>MIN(N(Debts!$E$10),AF89+AB90)</f>
        <v/>
      </c>
      <c r="AD90" s="44">
        <f>AF89+AB90-AC90</f>
        <v/>
      </c>
      <c r="AE90" s="44">
        <f>MIN(AD90,MAX(0,$C90-SUMIFS($H90:$AU90,$H$6:$AU$6,"Rest",$H$5:$AU$5,"&lt;"&amp;AD$5)))</f>
        <v/>
      </c>
      <c r="AF90" s="44">
        <f>ROUND(AD90-AE90,2)</f>
        <v/>
      </c>
      <c r="AG90" s="44">
        <f>ROUND(AK89*N(Debts!$D$11)/12,2)</f>
        <v/>
      </c>
      <c r="AH90" s="44">
        <f>MIN(N(Debts!$E$11),AK89+AG90)</f>
        <v/>
      </c>
      <c r="AI90" s="44">
        <f>AK89+AG90-AH90</f>
        <v/>
      </c>
      <c r="AJ90" s="44">
        <f>MIN(AI90,MAX(0,$C90-SUMIFS($H90:$AU90,$H$6:$AU$6,"Rest",$H$5:$AU$5,"&lt;"&amp;AI$5)))</f>
        <v/>
      </c>
      <c r="AK90" s="44">
        <f>ROUND(AI90-AJ90,2)</f>
        <v/>
      </c>
      <c r="AL90" s="44">
        <f>ROUND(AP89*N(Debts!$D$12)/12,2)</f>
        <v/>
      </c>
      <c r="AM90" s="44">
        <f>MIN(N(Debts!$E$12),AP89+AL90)</f>
        <v/>
      </c>
      <c r="AN90" s="44">
        <f>AP89+AL90-AM90</f>
        <v/>
      </c>
      <c r="AO90" s="44">
        <f>MIN(AN90,MAX(0,$C90-SUMIFS($H90:$AU90,$H$6:$AU$6,"Rest",$H$5:$AU$5,"&lt;"&amp;AN$5)))</f>
        <v/>
      </c>
      <c r="AP90" s="44">
        <f>ROUND(AN90-AO90,2)</f>
        <v/>
      </c>
      <c r="AQ90" s="44">
        <f>ROUND(AU89*N(Debts!$D$13)/12,2)</f>
        <v/>
      </c>
      <c r="AR90" s="44">
        <f>MIN(N(Debts!$E$13),AU89+AQ90)</f>
        <v/>
      </c>
      <c r="AS90" s="44">
        <f>AU89+AQ90-AR90</f>
        <v/>
      </c>
      <c r="AT90" s="44">
        <f>MIN(AS90,MAX(0,$C90-SUMIFS($H90:$AU90,$H$6:$AU$6,"Rest",$H$5:$AU$5,"&lt;"&amp;AS$5)))</f>
        <v/>
      </c>
      <c r="AU90" s="44">
        <f>ROUND(AS90-AT90,2)</f>
        <v/>
      </c>
    </row>
    <row r="91">
      <c r="A91" s="43" t="n">
        <v>84</v>
      </c>
      <c r="B91" s="45">
        <f>EDATE(Plan!$C$7,A91-1)</f>
        <v/>
      </c>
      <c r="C91" s="46">
        <f>IF(F90&lt;=0.005,0,MAX(0,Plan!$C$6-SUMIF($H$6:$AU$6,"Min paid",H91:AU91)))</f>
        <v/>
      </c>
      <c r="D91" s="46">
        <f>SUMIF($H$6:$AU$6,"Interest",H91:AU91)</f>
        <v/>
      </c>
      <c r="E91" s="46">
        <f>SUMIF($H$6:$AU$6,"Min paid",H91:AU91)+SUMIF($H$6:$AU$6,"Extra paid",H91:AU91)</f>
        <v/>
      </c>
      <c r="F91" s="46">
        <f>SUMIF($H$6:$AU$6,"Balance",H91:AU91)</f>
        <v/>
      </c>
      <c r="G91" s="47">
        <f>IF(AND(F91&lt;=0.005,F90&gt;0.005),A91,"")</f>
        <v/>
      </c>
      <c r="H91" s="44">
        <f>ROUND(L90*N(Debts!$D$6)/12,2)</f>
        <v/>
      </c>
      <c r="I91" s="44">
        <f>MIN(N(Debts!$E$6),L90+H91)</f>
        <v/>
      </c>
      <c r="J91" s="44">
        <f>L90+H91-I91</f>
        <v/>
      </c>
      <c r="K91" s="44">
        <f>MIN(J91,MAX(0,$C91-SUMIFS($H91:$AU91,$H$6:$AU$6,"Rest",$H$5:$AU$5,"&lt;"&amp;J$5)))</f>
        <v/>
      </c>
      <c r="L91" s="44">
        <f>ROUND(J91-K91,2)</f>
        <v/>
      </c>
      <c r="M91" s="44">
        <f>ROUND(Q90*N(Debts!$D$7)/12,2)</f>
        <v/>
      </c>
      <c r="N91" s="44">
        <f>MIN(N(Debts!$E$7),Q90+M91)</f>
        <v/>
      </c>
      <c r="O91" s="44">
        <f>Q90+M91-N91</f>
        <v/>
      </c>
      <c r="P91" s="44">
        <f>MIN(O91,MAX(0,$C91-SUMIFS($H91:$AU91,$H$6:$AU$6,"Rest",$H$5:$AU$5,"&lt;"&amp;O$5)))</f>
        <v/>
      </c>
      <c r="Q91" s="44">
        <f>ROUND(O91-P91,2)</f>
        <v/>
      </c>
      <c r="R91" s="44">
        <f>ROUND(V90*N(Debts!$D$8)/12,2)</f>
        <v/>
      </c>
      <c r="S91" s="44">
        <f>MIN(N(Debts!$E$8),V90+R91)</f>
        <v/>
      </c>
      <c r="T91" s="44">
        <f>V90+R91-S91</f>
        <v/>
      </c>
      <c r="U91" s="44">
        <f>MIN(T91,MAX(0,$C91-SUMIFS($H91:$AU91,$H$6:$AU$6,"Rest",$H$5:$AU$5,"&lt;"&amp;T$5)))</f>
        <v/>
      </c>
      <c r="V91" s="44">
        <f>ROUND(T91-U91,2)</f>
        <v/>
      </c>
      <c r="W91" s="44">
        <f>ROUND(AA90*N(Debts!$D$9)/12,2)</f>
        <v/>
      </c>
      <c r="X91" s="44">
        <f>MIN(N(Debts!$E$9),AA90+W91)</f>
        <v/>
      </c>
      <c r="Y91" s="44">
        <f>AA90+W91-X91</f>
        <v/>
      </c>
      <c r="Z91" s="44">
        <f>MIN(Y91,MAX(0,$C91-SUMIFS($H91:$AU91,$H$6:$AU$6,"Rest",$H$5:$AU$5,"&lt;"&amp;Y$5)))</f>
        <v/>
      </c>
      <c r="AA91" s="44">
        <f>ROUND(Y91-Z91,2)</f>
        <v/>
      </c>
      <c r="AB91" s="44">
        <f>ROUND(AF90*N(Debts!$D$10)/12,2)</f>
        <v/>
      </c>
      <c r="AC91" s="44">
        <f>MIN(N(Debts!$E$10),AF90+AB91)</f>
        <v/>
      </c>
      <c r="AD91" s="44">
        <f>AF90+AB91-AC91</f>
        <v/>
      </c>
      <c r="AE91" s="44">
        <f>MIN(AD91,MAX(0,$C91-SUMIFS($H91:$AU91,$H$6:$AU$6,"Rest",$H$5:$AU$5,"&lt;"&amp;AD$5)))</f>
        <v/>
      </c>
      <c r="AF91" s="44">
        <f>ROUND(AD91-AE91,2)</f>
        <v/>
      </c>
      <c r="AG91" s="44">
        <f>ROUND(AK90*N(Debts!$D$11)/12,2)</f>
        <v/>
      </c>
      <c r="AH91" s="44">
        <f>MIN(N(Debts!$E$11),AK90+AG91)</f>
        <v/>
      </c>
      <c r="AI91" s="44">
        <f>AK90+AG91-AH91</f>
        <v/>
      </c>
      <c r="AJ91" s="44">
        <f>MIN(AI91,MAX(0,$C91-SUMIFS($H91:$AU91,$H$6:$AU$6,"Rest",$H$5:$AU$5,"&lt;"&amp;AI$5)))</f>
        <v/>
      </c>
      <c r="AK91" s="44">
        <f>ROUND(AI91-AJ91,2)</f>
        <v/>
      </c>
      <c r="AL91" s="44">
        <f>ROUND(AP90*N(Debts!$D$12)/12,2)</f>
        <v/>
      </c>
      <c r="AM91" s="44">
        <f>MIN(N(Debts!$E$12),AP90+AL91)</f>
        <v/>
      </c>
      <c r="AN91" s="44">
        <f>AP90+AL91-AM91</f>
        <v/>
      </c>
      <c r="AO91" s="44">
        <f>MIN(AN91,MAX(0,$C91-SUMIFS($H91:$AU91,$H$6:$AU$6,"Rest",$H$5:$AU$5,"&lt;"&amp;AN$5)))</f>
        <v/>
      </c>
      <c r="AP91" s="44">
        <f>ROUND(AN91-AO91,2)</f>
        <v/>
      </c>
      <c r="AQ91" s="44">
        <f>ROUND(AU90*N(Debts!$D$13)/12,2)</f>
        <v/>
      </c>
      <c r="AR91" s="44">
        <f>MIN(N(Debts!$E$13),AU90+AQ91)</f>
        <v/>
      </c>
      <c r="AS91" s="44">
        <f>AU90+AQ91-AR91</f>
        <v/>
      </c>
      <c r="AT91" s="44">
        <f>MIN(AS91,MAX(0,$C91-SUMIFS($H91:$AU91,$H$6:$AU$6,"Rest",$H$5:$AU$5,"&lt;"&amp;AS$5)))</f>
        <v/>
      </c>
      <c r="AU91" s="44">
        <f>ROUND(AS91-AT91,2)</f>
        <v/>
      </c>
    </row>
    <row r="92">
      <c r="A92" s="43" t="n">
        <v>85</v>
      </c>
      <c r="B92" s="45">
        <f>EDATE(Plan!$C$7,A92-1)</f>
        <v/>
      </c>
      <c r="C92" s="46">
        <f>IF(F91&lt;=0.005,0,MAX(0,Plan!$C$6-SUMIF($H$6:$AU$6,"Min paid",H92:AU92)))</f>
        <v/>
      </c>
      <c r="D92" s="46">
        <f>SUMIF($H$6:$AU$6,"Interest",H92:AU92)</f>
        <v/>
      </c>
      <c r="E92" s="46">
        <f>SUMIF($H$6:$AU$6,"Min paid",H92:AU92)+SUMIF($H$6:$AU$6,"Extra paid",H92:AU92)</f>
        <v/>
      </c>
      <c r="F92" s="46">
        <f>SUMIF($H$6:$AU$6,"Balance",H92:AU92)</f>
        <v/>
      </c>
      <c r="G92" s="47">
        <f>IF(AND(F92&lt;=0.005,F91&gt;0.005),A92,"")</f>
        <v/>
      </c>
      <c r="H92" s="44">
        <f>ROUND(L91*N(Debts!$D$6)/12,2)</f>
        <v/>
      </c>
      <c r="I92" s="44">
        <f>MIN(N(Debts!$E$6),L91+H92)</f>
        <v/>
      </c>
      <c r="J92" s="44">
        <f>L91+H92-I92</f>
        <v/>
      </c>
      <c r="K92" s="44">
        <f>MIN(J92,MAX(0,$C92-SUMIFS($H92:$AU92,$H$6:$AU$6,"Rest",$H$5:$AU$5,"&lt;"&amp;J$5)))</f>
        <v/>
      </c>
      <c r="L92" s="44">
        <f>ROUND(J92-K92,2)</f>
        <v/>
      </c>
      <c r="M92" s="44">
        <f>ROUND(Q91*N(Debts!$D$7)/12,2)</f>
        <v/>
      </c>
      <c r="N92" s="44">
        <f>MIN(N(Debts!$E$7),Q91+M92)</f>
        <v/>
      </c>
      <c r="O92" s="44">
        <f>Q91+M92-N92</f>
        <v/>
      </c>
      <c r="P92" s="44">
        <f>MIN(O92,MAX(0,$C92-SUMIFS($H92:$AU92,$H$6:$AU$6,"Rest",$H$5:$AU$5,"&lt;"&amp;O$5)))</f>
        <v/>
      </c>
      <c r="Q92" s="44">
        <f>ROUND(O92-P92,2)</f>
        <v/>
      </c>
      <c r="R92" s="44">
        <f>ROUND(V91*N(Debts!$D$8)/12,2)</f>
        <v/>
      </c>
      <c r="S92" s="44">
        <f>MIN(N(Debts!$E$8),V91+R92)</f>
        <v/>
      </c>
      <c r="T92" s="44">
        <f>V91+R92-S92</f>
        <v/>
      </c>
      <c r="U92" s="44">
        <f>MIN(T92,MAX(0,$C92-SUMIFS($H92:$AU92,$H$6:$AU$6,"Rest",$H$5:$AU$5,"&lt;"&amp;T$5)))</f>
        <v/>
      </c>
      <c r="V92" s="44">
        <f>ROUND(T92-U92,2)</f>
        <v/>
      </c>
      <c r="W92" s="44">
        <f>ROUND(AA91*N(Debts!$D$9)/12,2)</f>
        <v/>
      </c>
      <c r="X92" s="44">
        <f>MIN(N(Debts!$E$9),AA91+W92)</f>
        <v/>
      </c>
      <c r="Y92" s="44">
        <f>AA91+W92-X92</f>
        <v/>
      </c>
      <c r="Z92" s="44">
        <f>MIN(Y92,MAX(0,$C92-SUMIFS($H92:$AU92,$H$6:$AU$6,"Rest",$H$5:$AU$5,"&lt;"&amp;Y$5)))</f>
        <v/>
      </c>
      <c r="AA92" s="44">
        <f>ROUND(Y92-Z92,2)</f>
        <v/>
      </c>
      <c r="AB92" s="44">
        <f>ROUND(AF91*N(Debts!$D$10)/12,2)</f>
        <v/>
      </c>
      <c r="AC92" s="44">
        <f>MIN(N(Debts!$E$10),AF91+AB92)</f>
        <v/>
      </c>
      <c r="AD92" s="44">
        <f>AF91+AB92-AC92</f>
        <v/>
      </c>
      <c r="AE92" s="44">
        <f>MIN(AD92,MAX(0,$C92-SUMIFS($H92:$AU92,$H$6:$AU$6,"Rest",$H$5:$AU$5,"&lt;"&amp;AD$5)))</f>
        <v/>
      </c>
      <c r="AF92" s="44">
        <f>ROUND(AD92-AE92,2)</f>
        <v/>
      </c>
      <c r="AG92" s="44">
        <f>ROUND(AK91*N(Debts!$D$11)/12,2)</f>
        <v/>
      </c>
      <c r="AH92" s="44">
        <f>MIN(N(Debts!$E$11),AK91+AG92)</f>
        <v/>
      </c>
      <c r="AI92" s="44">
        <f>AK91+AG92-AH92</f>
        <v/>
      </c>
      <c r="AJ92" s="44">
        <f>MIN(AI92,MAX(0,$C92-SUMIFS($H92:$AU92,$H$6:$AU$6,"Rest",$H$5:$AU$5,"&lt;"&amp;AI$5)))</f>
        <v/>
      </c>
      <c r="AK92" s="44">
        <f>ROUND(AI92-AJ92,2)</f>
        <v/>
      </c>
      <c r="AL92" s="44">
        <f>ROUND(AP91*N(Debts!$D$12)/12,2)</f>
        <v/>
      </c>
      <c r="AM92" s="44">
        <f>MIN(N(Debts!$E$12),AP91+AL92)</f>
        <v/>
      </c>
      <c r="AN92" s="44">
        <f>AP91+AL92-AM92</f>
        <v/>
      </c>
      <c r="AO92" s="44">
        <f>MIN(AN92,MAX(0,$C92-SUMIFS($H92:$AU92,$H$6:$AU$6,"Rest",$H$5:$AU$5,"&lt;"&amp;AN$5)))</f>
        <v/>
      </c>
      <c r="AP92" s="44">
        <f>ROUND(AN92-AO92,2)</f>
        <v/>
      </c>
      <c r="AQ92" s="44">
        <f>ROUND(AU91*N(Debts!$D$13)/12,2)</f>
        <v/>
      </c>
      <c r="AR92" s="44">
        <f>MIN(N(Debts!$E$13),AU91+AQ92)</f>
        <v/>
      </c>
      <c r="AS92" s="44">
        <f>AU91+AQ92-AR92</f>
        <v/>
      </c>
      <c r="AT92" s="44">
        <f>MIN(AS92,MAX(0,$C92-SUMIFS($H92:$AU92,$H$6:$AU$6,"Rest",$H$5:$AU$5,"&lt;"&amp;AS$5)))</f>
        <v/>
      </c>
      <c r="AU92" s="44">
        <f>ROUND(AS92-AT92,2)</f>
        <v/>
      </c>
    </row>
    <row r="93">
      <c r="A93" s="43" t="n">
        <v>86</v>
      </c>
      <c r="B93" s="45">
        <f>EDATE(Plan!$C$7,A93-1)</f>
        <v/>
      </c>
      <c r="C93" s="46">
        <f>IF(F92&lt;=0.005,0,MAX(0,Plan!$C$6-SUMIF($H$6:$AU$6,"Min paid",H93:AU93)))</f>
        <v/>
      </c>
      <c r="D93" s="46">
        <f>SUMIF($H$6:$AU$6,"Interest",H93:AU93)</f>
        <v/>
      </c>
      <c r="E93" s="46">
        <f>SUMIF($H$6:$AU$6,"Min paid",H93:AU93)+SUMIF($H$6:$AU$6,"Extra paid",H93:AU93)</f>
        <v/>
      </c>
      <c r="F93" s="46">
        <f>SUMIF($H$6:$AU$6,"Balance",H93:AU93)</f>
        <v/>
      </c>
      <c r="G93" s="47">
        <f>IF(AND(F93&lt;=0.005,F92&gt;0.005),A93,"")</f>
        <v/>
      </c>
      <c r="H93" s="44">
        <f>ROUND(L92*N(Debts!$D$6)/12,2)</f>
        <v/>
      </c>
      <c r="I93" s="44">
        <f>MIN(N(Debts!$E$6),L92+H93)</f>
        <v/>
      </c>
      <c r="J93" s="44">
        <f>L92+H93-I93</f>
        <v/>
      </c>
      <c r="K93" s="44">
        <f>MIN(J93,MAX(0,$C93-SUMIFS($H93:$AU93,$H$6:$AU$6,"Rest",$H$5:$AU$5,"&lt;"&amp;J$5)))</f>
        <v/>
      </c>
      <c r="L93" s="44">
        <f>ROUND(J93-K93,2)</f>
        <v/>
      </c>
      <c r="M93" s="44">
        <f>ROUND(Q92*N(Debts!$D$7)/12,2)</f>
        <v/>
      </c>
      <c r="N93" s="44">
        <f>MIN(N(Debts!$E$7),Q92+M93)</f>
        <v/>
      </c>
      <c r="O93" s="44">
        <f>Q92+M93-N93</f>
        <v/>
      </c>
      <c r="P93" s="44">
        <f>MIN(O93,MAX(0,$C93-SUMIFS($H93:$AU93,$H$6:$AU$6,"Rest",$H$5:$AU$5,"&lt;"&amp;O$5)))</f>
        <v/>
      </c>
      <c r="Q93" s="44">
        <f>ROUND(O93-P93,2)</f>
        <v/>
      </c>
      <c r="R93" s="44">
        <f>ROUND(V92*N(Debts!$D$8)/12,2)</f>
        <v/>
      </c>
      <c r="S93" s="44">
        <f>MIN(N(Debts!$E$8),V92+R93)</f>
        <v/>
      </c>
      <c r="T93" s="44">
        <f>V92+R93-S93</f>
        <v/>
      </c>
      <c r="U93" s="44">
        <f>MIN(T93,MAX(0,$C93-SUMIFS($H93:$AU93,$H$6:$AU$6,"Rest",$H$5:$AU$5,"&lt;"&amp;T$5)))</f>
        <v/>
      </c>
      <c r="V93" s="44">
        <f>ROUND(T93-U93,2)</f>
        <v/>
      </c>
      <c r="W93" s="44">
        <f>ROUND(AA92*N(Debts!$D$9)/12,2)</f>
        <v/>
      </c>
      <c r="X93" s="44">
        <f>MIN(N(Debts!$E$9),AA92+W93)</f>
        <v/>
      </c>
      <c r="Y93" s="44">
        <f>AA92+W93-X93</f>
        <v/>
      </c>
      <c r="Z93" s="44">
        <f>MIN(Y93,MAX(0,$C93-SUMIFS($H93:$AU93,$H$6:$AU$6,"Rest",$H$5:$AU$5,"&lt;"&amp;Y$5)))</f>
        <v/>
      </c>
      <c r="AA93" s="44">
        <f>ROUND(Y93-Z93,2)</f>
        <v/>
      </c>
      <c r="AB93" s="44">
        <f>ROUND(AF92*N(Debts!$D$10)/12,2)</f>
        <v/>
      </c>
      <c r="AC93" s="44">
        <f>MIN(N(Debts!$E$10),AF92+AB93)</f>
        <v/>
      </c>
      <c r="AD93" s="44">
        <f>AF92+AB93-AC93</f>
        <v/>
      </c>
      <c r="AE93" s="44">
        <f>MIN(AD93,MAX(0,$C93-SUMIFS($H93:$AU93,$H$6:$AU$6,"Rest",$H$5:$AU$5,"&lt;"&amp;AD$5)))</f>
        <v/>
      </c>
      <c r="AF93" s="44">
        <f>ROUND(AD93-AE93,2)</f>
        <v/>
      </c>
      <c r="AG93" s="44">
        <f>ROUND(AK92*N(Debts!$D$11)/12,2)</f>
        <v/>
      </c>
      <c r="AH93" s="44">
        <f>MIN(N(Debts!$E$11),AK92+AG93)</f>
        <v/>
      </c>
      <c r="AI93" s="44">
        <f>AK92+AG93-AH93</f>
        <v/>
      </c>
      <c r="AJ93" s="44">
        <f>MIN(AI93,MAX(0,$C93-SUMIFS($H93:$AU93,$H$6:$AU$6,"Rest",$H$5:$AU$5,"&lt;"&amp;AI$5)))</f>
        <v/>
      </c>
      <c r="AK93" s="44">
        <f>ROUND(AI93-AJ93,2)</f>
        <v/>
      </c>
      <c r="AL93" s="44">
        <f>ROUND(AP92*N(Debts!$D$12)/12,2)</f>
        <v/>
      </c>
      <c r="AM93" s="44">
        <f>MIN(N(Debts!$E$12),AP92+AL93)</f>
        <v/>
      </c>
      <c r="AN93" s="44">
        <f>AP92+AL93-AM93</f>
        <v/>
      </c>
      <c r="AO93" s="44">
        <f>MIN(AN93,MAX(0,$C93-SUMIFS($H93:$AU93,$H$6:$AU$6,"Rest",$H$5:$AU$5,"&lt;"&amp;AN$5)))</f>
        <v/>
      </c>
      <c r="AP93" s="44">
        <f>ROUND(AN93-AO93,2)</f>
        <v/>
      </c>
      <c r="AQ93" s="44">
        <f>ROUND(AU92*N(Debts!$D$13)/12,2)</f>
        <v/>
      </c>
      <c r="AR93" s="44">
        <f>MIN(N(Debts!$E$13),AU92+AQ93)</f>
        <v/>
      </c>
      <c r="AS93" s="44">
        <f>AU92+AQ93-AR93</f>
        <v/>
      </c>
      <c r="AT93" s="44">
        <f>MIN(AS93,MAX(0,$C93-SUMIFS($H93:$AU93,$H$6:$AU$6,"Rest",$H$5:$AU$5,"&lt;"&amp;AS$5)))</f>
        <v/>
      </c>
      <c r="AU93" s="44">
        <f>ROUND(AS93-AT93,2)</f>
        <v/>
      </c>
    </row>
    <row r="94">
      <c r="A94" s="43" t="n">
        <v>87</v>
      </c>
      <c r="B94" s="45">
        <f>EDATE(Plan!$C$7,A94-1)</f>
        <v/>
      </c>
      <c r="C94" s="46">
        <f>IF(F93&lt;=0.005,0,MAX(0,Plan!$C$6-SUMIF($H$6:$AU$6,"Min paid",H94:AU94)))</f>
        <v/>
      </c>
      <c r="D94" s="46">
        <f>SUMIF($H$6:$AU$6,"Interest",H94:AU94)</f>
        <v/>
      </c>
      <c r="E94" s="46">
        <f>SUMIF($H$6:$AU$6,"Min paid",H94:AU94)+SUMIF($H$6:$AU$6,"Extra paid",H94:AU94)</f>
        <v/>
      </c>
      <c r="F94" s="46">
        <f>SUMIF($H$6:$AU$6,"Balance",H94:AU94)</f>
        <v/>
      </c>
      <c r="G94" s="47">
        <f>IF(AND(F94&lt;=0.005,F93&gt;0.005),A94,"")</f>
        <v/>
      </c>
      <c r="H94" s="44">
        <f>ROUND(L93*N(Debts!$D$6)/12,2)</f>
        <v/>
      </c>
      <c r="I94" s="44">
        <f>MIN(N(Debts!$E$6),L93+H94)</f>
        <v/>
      </c>
      <c r="J94" s="44">
        <f>L93+H94-I94</f>
        <v/>
      </c>
      <c r="K94" s="44">
        <f>MIN(J94,MAX(0,$C94-SUMIFS($H94:$AU94,$H$6:$AU$6,"Rest",$H$5:$AU$5,"&lt;"&amp;J$5)))</f>
        <v/>
      </c>
      <c r="L94" s="44">
        <f>ROUND(J94-K94,2)</f>
        <v/>
      </c>
      <c r="M94" s="44">
        <f>ROUND(Q93*N(Debts!$D$7)/12,2)</f>
        <v/>
      </c>
      <c r="N94" s="44">
        <f>MIN(N(Debts!$E$7),Q93+M94)</f>
        <v/>
      </c>
      <c r="O94" s="44">
        <f>Q93+M94-N94</f>
        <v/>
      </c>
      <c r="P94" s="44">
        <f>MIN(O94,MAX(0,$C94-SUMIFS($H94:$AU94,$H$6:$AU$6,"Rest",$H$5:$AU$5,"&lt;"&amp;O$5)))</f>
        <v/>
      </c>
      <c r="Q94" s="44">
        <f>ROUND(O94-P94,2)</f>
        <v/>
      </c>
      <c r="R94" s="44">
        <f>ROUND(V93*N(Debts!$D$8)/12,2)</f>
        <v/>
      </c>
      <c r="S94" s="44">
        <f>MIN(N(Debts!$E$8),V93+R94)</f>
        <v/>
      </c>
      <c r="T94" s="44">
        <f>V93+R94-S94</f>
        <v/>
      </c>
      <c r="U94" s="44">
        <f>MIN(T94,MAX(0,$C94-SUMIFS($H94:$AU94,$H$6:$AU$6,"Rest",$H$5:$AU$5,"&lt;"&amp;T$5)))</f>
        <v/>
      </c>
      <c r="V94" s="44">
        <f>ROUND(T94-U94,2)</f>
        <v/>
      </c>
      <c r="W94" s="44">
        <f>ROUND(AA93*N(Debts!$D$9)/12,2)</f>
        <v/>
      </c>
      <c r="X94" s="44">
        <f>MIN(N(Debts!$E$9),AA93+W94)</f>
        <v/>
      </c>
      <c r="Y94" s="44">
        <f>AA93+W94-X94</f>
        <v/>
      </c>
      <c r="Z94" s="44">
        <f>MIN(Y94,MAX(0,$C94-SUMIFS($H94:$AU94,$H$6:$AU$6,"Rest",$H$5:$AU$5,"&lt;"&amp;Y$5)))</f>
        <v/>
      </c>
      <c r="AA94" s="44">
        <f>ROUND(Y94-Z94,2)</f>
        <v/>
      </c>
      <c r="AB94" s="44">
        <f>ROUND(AF93*N(Debts!$D$10)/12,2)</f>
        <v/>
      </c>
      <c r="AC94" s="44">
        <f>MIN(N(Debts!$E$10),AF93+AB94)</f>
        <v/>
      </c>
      <c r="AD94" s="44">
        <f>AF93+AB94-AC94</f>
        <v/>
      </c>
      <c r="AE94" s="44">
        <f>MIN(AD94,MAX(0,$C94-SUMIFS($H94:$AU94,$H$6:$AU$6,"Rest",$H$5:$AU$5,"&lt;"&amp;AD$5)))</f>
        <v/>
      </c>
      <c r="AF94" s="44">
        <f>ROUND(AD94-AE94,2)</f>
        <v/>
      </c>
      <c r="AG94" s="44">
        <f>ROUND(AK93*N(Debts!$D$11)/12,2)</f>
        <v/>
      </c>
      <c r="AH94" s="44">
        <f>MIN(N(Debts!$E$11),AK93+AG94)</f>
        <v/>
      </c>
      <c r="AI94" s="44">
        <f>AK93+AG94-AH94</f>
        <v/>
      </c>
      <c r="AJ94" s="44">
        <f>MIN(AI94,MAX(0,$C94-SUMIFS($H94:$AU94,$H$6:$AU$6,"Rest",$H$5:$AU$5,"&lt;"&amp;AI$5)))</f>
        <v/>
      </c>
      <c r="AK94" s="44">
        <f>ROUND(AI94-AJ94,2)</f>
        <v/>
      </c>
      <c r="AL94" s="44">
        <f>ROUND(AP93*N(Debts!$D$12)/12,2)</f>
        <v/>
      </c>
      <c r="AM94" s="44">
        <f>MIN(N(Debts!$E$12),AP93+AL94)</f>
        <v/>
      </c>
      <c r="AN94" s="44">
        <f>AP93+AL94-AM94</f>
        <v/>
      </c>
      <c r="AO94" s="44">
        <f>MIN(AN94,MAX(0,$C94-SUMIFS($H94:$AU94,$H$6:$AU$6,"Rest",$H$5:$AU$5,"&lt;"&amp;AN$5)))</f>
        <v/>
      </c>
      <c r="AP94" s="44">
        <f>ROUND(AN94-AO94,2)</f>
        <v/>
      </c>
      <c r="AQ94" s="44">
        <f>ROUND(AU93*N(Debts!$D$13)/12,2)</f>
        <v/>
      </c>
      <c r="AR94" s="44">
        <f>MIN(N(Debts!$E$13),AU93+AQ94)</f>
        <v/>
      </c>
      <c r="AS94" s="44">
        <f>AU93+AQ94-AR94</f>
        <v/>
      </c>
      <c r="AT94" s="44">
        <f>MIN(AS94,MAX(0,$C94-SUMIFS($H94:$AU94,$H$6:$AU$6,"Rest",$H$5:$AU$5,"&lt;"&amp;AS$5)))</f>
        <v/>
      </c>
      <c r="AU94" s="44">
        <f>ROUND(AS94-AT94,2)</f>
        <v/>
      </c>
    </row>
    <row r="95">
      <c r="A95" s="43" t="n">
        <v>88</v>
      </c>
      <c r="B95" s="45">
        <f>EDATE(Plan!$C$7,A95-1)</f>
        <v/>
      </c>
      <c r="C95" s="46">
        <f>IF(F94&lt;=0.005,0,MAX(0,Plan!$C$6-SUMIF($H$6:$AU$6,"Min paid",H95:AU95)))</f>
        <v/>
      </c>
      <c r="D95" s="46">
        <f>SUMIF($H$6:$AU$6,"Interest",H95:AU95)</f>
        <v/>
      </c>
      <c r="E95" s="46">
        <f>SUMIF($H$6:$AU$6,"Min paid",H95:AU95)+SUMIF($H$6:$AU$6,"Extra paid",H95:AU95)</f>
        <v/>
      </c>
      <c r="F95" s="46">
        <f>SUMIF($H$6:$AU$6,"Balance",H95:AU95)</f>
        <v/>
      </c>
      <c r="G95" s="47">
        <f>IF(AND(F95&lt;=0.005,F94&gt;0.005),A95,"")</f>
        <v/>
      </c>
      <c r="H95" s="44">
        <f>ROUND(L94*N(Debts!$D$6)/12,2)</f>
        <v/>
      </c>
      <c r="I95" s="44">
        <f>MIN(N(Debts!$E$6),L94+H95)</f>
        <v/>
      </c>
      <c r="J95" s="44">
        <f>L94+H95-I95</f>
        <v/>
      </c>
      <c r="K95" s="44">
        <f>MIN(J95,MAX(0,$C95-SUMIFS($H95:$AU95,$H$6:$AU$6,"Rest",$H$5:$AU$5,"&lt;"&amp;J$5)))</f>
        <v/>
      </c>
      <c r="L95" s="44">
        <f>ROUND(J95-K95,2)</f>
        <v/>
      </c>
      <c r="M95" s="44">
        <f>ROUND(Q94*N(Debts!$D$7)/12,2)</f>
        <v/>
      </c>
      <c r="N95" s="44">
        <f>MIN(N(Debts!$E$7),Q94+M95)</f>
        <v/>
      </c>
      <c r="O95" s="44">
        <f>Q94+M95-N95</f>
        <v/>
      </c>
      <c r="P95" s="44">
        <f>MIN(O95,MAX(0,$C95-SUMIFS($H95:$AU95,$H$6:$AU$6,"Rest",$H$5:$AU$5,"&lt;"&amp;O$5)))</f>
        <v/>
      </c>
      <c r="Q95" s="44">
        <f>ROUND(O95-P95,2)</f>
        <v/>
      </c>
      <c r="R95" s="44">
        <f>ROUND(V94*N(Debts!$D$8)/12,2)</f>
        <v/>
      </c>
      <c r="S95" s="44">
        <f>MIN(N(Debts!$E$8),V94+R95)</f>
        <v/>
      </c>
      <c r="T95" s="44">
        <f>V94+R95-S95</f>
        <v/>
      </c>
      <c r="U95" s="44">
        <f>MIN(T95,MAX(0,$C95-SUMIFS($H95:$AU95,$H$6:$AU$6,"Rest",$H$5:$AU$5,"&lt;"&amp;T$5)))</f>
        <v/>
      </c>
      <c r="V95" s="44">
        <f>ROUND(T95-U95,2)</f>
        <v/>
      </c>
      <c r="W95" s="44">
        <f>ROUND(AA94*N(Debts!$D$9)/12,2)</f>
        <v/>
      </c>
      <c r="X95" s="44">
        <f>MIN(N(Debts!$E$9),AA94+W95)</f>
        <v/>
      </c>
      <c r="Y95" s="44">
        <f>AA94+W95-X95</f>
        <v/>
      </c>
      <c r="Z95" s="44">
        <f>MIN(Y95,MAX(0,$C95-SUMIFS($H95:$AU95,$H$6:$AU$6,"Rest",$H$5:$AU$5,"&lt;"&amp;Y$5)))</f>
        <v/>
      </c>
      <c r="AA95" s="44">
        <f>ROUND(Y95-Z95,2)</f>
        <v/>
      </c>
      <c r="AB95" s="44">
        <f>ROUND(AF94*N(Debts!$D$10)/12,2)</f>
        <v/>
      </c>
      <c r="AC95" s="44">
        <f>MIN(N(Debts!$E$10),AF94+AB95)</f>
        <v/>
      </c>
      <c r="AD95" s="44">
        <f>AF94+AB95-AC95</f>
        <v/>
      </c>
      <c r="AE95" s="44">
        <f>MIN(AD95,MAX(0,$C95-SUMIFS($H95:$AU95,$H$6:$AU$6,"Rest",$H$5:$AU$5,"&lt;"&amp;AD$5)))</f>
        <v/>
      </c>
      <c r="AF95" s="44">
        <f>ROUND(AD95-AE95,2)</f>
        <v/>
      </c>
      <c r="AG95" s="44">
        <f>ROUND(AK94*N(Debts!$D$11)/12,2)</f>
        <v/>
      </c>
      <c r="AH95" s="44">
        <f>MIN(N(Debts!$E$11),AK94+AG95)</f>
        <v/>
      </c>
      <c r="AI95" s="44">
        <f>AK94+AG95-AH95</f>
        <v/>
      </c>
      <c r="AJ95" s="44">
        <f>MIN(AI95,MAX(0,$C95-SUMIFS($H95:$AU95,$H$6:$AU$6,"Rest",$H$5:$AU$5,"&lt;"&amp;AI$5)))</f>
        <v/>
      </c>
      <c r="AK95" s="44">
        <f>ROUND(AI95-AJ95,2)</f>
        <v/>
      </c>
      <c r="AL95" s="44">
        <f>ROUND(AP94*N(Debts!$D$12)/12,2)</f>
        <v/>
      </c>
      <c r="AM95" s="44">
        <f>MIN(N(Debts!$E$12),AP94+AL95)</f>
        <v/>
      </c>
      <c r="AN95" s="44">
        <f>AP94+AL95-AM95</f>
        <v/>
      </c>
      <c r="AO95" s="44">
        <f>MIN(AN95,MAX(0,$C95-SUMIFS($H95:$AU95,$H$6:$AU$6,"Rest",$H$5:$AU$5,"&lt;"&amp;AN$5)))</f>
        <v/>
      </c>
      <c r="AP95" s="44">
        <f>ROUND(AN95-AO95,2)</f>
        <v/>
      </c>
      <c r="AQ95" s="44">
        <f>ROUND(AU94*N(Debts!$D$13)/12,2)</f>
        <v/>
      </c>
      <c r="AR95" s="44">
        <f>MIN(N(Debts!$E$13),AU94+AQ95)</f>
        <v/>
      </c>
      <c r="AS95" s="44">
        <f>AU94+AQ95-AR95</f>
        <v/>
      </c>
      <c r="AT95" s="44">
        <f>MIN(AS95,MAX(0,$C95-SUMIFS($H95:$AU95,$H$6:$AU$6,"Rest",$H$5:$AU$5,"&lt;"&amp;AS$5)))</f>
        <v/>
      </c>
      <c r="AU95" s="44">
        <f>ROUND(AS95-AT95,2)</f>
        <v/>
      </c>
    </row>
    <row r="96">
      <c r="A96" s="43" t="n">
        <v>89</v>
      </c>
      <c r="B96" s="45">
        <f>EDATE(Plan!$C$7,A96-1)</f>
        <v/>
      </c>
      <c r="C96" s="46">
        <f>IF(F95&lt;=0.005,0,MAX(0,Plan!$C$6-SUMIF($H$6:$AU$6,"Min paid",H96:AU96)))</f>
        <v/>
      </c>
      <c r="D96" s="46">
        <f>SUMIF($H$6:$AU$6,"Interest",H96:AU96)</f>
        <v/>
      </c>
      <c r="E96" s="46">
        <f>SUMIF($H$6:$AU$6,"Min paid",H96:AU96)+SUMIF($H$6:$AU$6,"Extra paid",H96:AU96)</f>
        <v/>
      </c>
      <c r="F96" s="46">
        <f>SUMIF($H$6:$AU$6,"Balance",H96:AU96)</f>
        <v/>
      </c>
      <c r="G96" s="47">
        <f>IF(AND(F96&lt;=0.005,F95&gt;0.005),A96,"")</f>
        <v/>
      </c>
      <c r="H96" s="44">
        <f>ROUND(L95*N(Debts!$D$6)/12,2)</f>
        <v/>
      </c>
      <c r="I96" s="44">
        <f>MIN(N(Debts!$E$6),L95+H96)</f>
        <v/>
      </c>
      <c r="J96" s="44">
        <f>L95+H96-I96</f>
        <v/>
      </c>
      <c r="K96" s="44">
        <f>MIN(J96,MAX(0,$C96-SUMIFS($H96:$AU96,$H$6:$AU$6,"Rest",$H$5:$AU$5,"&lt;"&amp;J$5)))</f>
        <v/>
      </c>
      <c r="L96" s="44">
        <f>ROUND(J96-K96,2)</f>
        <v/>
      </c>
      <c r="M96" s="44">
        <f>ROUND(Q95*N(Debts!$D$7)/12,2)</f>
        <v/>
      </c>
      <c r="N96" s="44">
        <f>MIN(N(Debts!$E$7),Q95+M96)</f>
        <v/>
      </c>
      <c r="O96" s="44">
        <f>Q95+M96-N96</f>
        <v/>
      </c>
      <c r="P96" s="44">
        <f>MIN(O96,MAX(0,$C96-SUMIFS($H96:$AU96,$H$6:$AU$6,"Rest",$H$5:$AU$5,"&lt;"&amp;O$5)))</f>
        <v/>
      </c>
      <c r="Q96" s="44">
        <f>ROUND(O96-P96,2)</f>
        <v/>
      </c>
      <c r="R96" s="44">
        <f>ROUND(V95*N(Debts!$D$8)/12,2)</f>
        <v/>
      </c>
      <c r="S96" s="44">
        <f>MIN(N(Debts!$E$8),V95+R96)</f>
        <v/>
      </c>
      <c r="T96" s="44">
        <f>V95+R96-S96</f>
        <v/>
      </c>
      <c r="U96" s="44">
        <f>MIN(T96,MAX(0,$C96-SUMIFS($H96:$AU96,$H$6:$AU$6,"Rest",$H$5:$AU$5,"&lt;"&amp;T$5)))</f>
        <v/>
      </c>
      <c r="V96" s="44">
        <f>ROUND(T96-U96,2)</f>
        <v/>
      </c>
      <c r="W96" s="44">
        <f>ROUND(AA95*N(Debts!$D$9)/12,2)</f>
        <v/>
      </c>
      <c r="X96" s="44">
        <f>MIN(N(Debts!$E$9),AA95+W96)</f>
        <v/>
      </c>
      <c r="Y96" s="44">
        <f>AA95+W96-X96</f>
        <v/>
      </c>
      <c r="Z96" s="44">
        <f>MIN(Y96,MAX(0,$C96-SUMIFS($H96:$AU96,$H$6:$AU$6,"Rest",$H$5:$AU$5,"&lt;"&amp;Y$5)))</f>
        <v/>
      </c>
      <c r="AA96" s="44">
        <f>ROUND(Y96-Z96,2)</f>
        <v/>
      </c>
      <c r="AB96" s="44">
        <f>ROUND(AF95*N(Debts!$D$10)/12,2)</f>
        <v/>
      </c>
      <c r="AC96" s="44">
        <f>MIN(N(Debts!$E$10),AF95+AB96)</f>
        <v/>
      </c>
      <c r="AD96" s="44">
        <f>AF95+AB96-AC96</f>
        <v/>
      </c>
      <c r="AE96" s="44">
        <f>MIN(AD96,MAX(0,$C96-SUMIFS($H96:$AU96,$H$6:$AU$6,"Rest",$H$5:$AU$5,"&lt;"&amp;AD$5)))</f>
        <v/>
      </c>
      <c r="AF96" s="44">
        <f>ROUND(AD96-AE96,2)</f>
        <v/>
      </c>
      <c r="AG96" s="44">
        <f>ROUND(AK95*N(Debts!$D$11)/12,2)</f>
        <v/>
      </c>
      <c r="AH96" s="44">
        <f>MIN(N(Debts!$E$11),AK95+AG96)</f>
        <v/>
      </c>
      <c r="AI96" s="44">
        <f>AK95+AG96-AH96</f>
        <v/>
      </c>
      <c r="AJ96" s="44">
        <f>MIN(AI96,MAX(0,$C96-SUMIFS($H96:$AU96,$H$6:$AU$6,"Rest",$H$5:$AU$5,"&lt;"&amp;AI$5)))</f>
        <v/>
      </c>
      <c r="AK96" s="44">
        <f>ROUND(AI96-AJ96,2)</f>
        <v/>
      </c>
      <c r="AL96" s="44">
        <f>ROUND(AP95*N(Debts!$D$12)/12,2)</f>
        <v/>
      </c>
      <c r="AM96" s="44">
        <f>MIN(N(Debts!$E$12),AP95+AL96)</f>
        <v/>
      </c>
      <c r="AN96" s="44">
        <f>AP95+AL96-AM96</f>
        <v/>
      </c>
      <c r="AO96" s="44">
        <f>MIN(AN96,MAX(0,$C96-SUMIFS($H96:$AU96,$H$6:$AU$6,"Rest",$H$5:$AU$5,"&lt;"&amp;AN$5)))</f>
        <v/>
      </c>
      <c r="AP96" s="44">
        <f>ROUND(AN96-AO96,2)</f>
        <v/>
      </c>
      <c r="AQ96" s="44">
        <f>ROUND(AU95*N(Debts!$D$13)/12,2)</f>
        <v/>
      </c>
      <c r="AR96" s="44">
        <f>MIN(N(Debts!$E$13),AU95+AQ96)</f>
        <v/>
      </c>
      <c r="AS96" s="44">
        <f>AU95+AQ96-AR96</f>
        <v/>
      </c>
      <c r="AT96" s="44">
        <f>MIN(AS96,MAX(0,$C96-SUMIFS($H96:$AU96,$H$6:$AU$6,"Rest",$H$5:$AU$5,"&lt;"&amp;AS$5)))</f>
        <v/>
      </c>
      <c r="AU96" s="44">
        <f>ROUND(AS96-AT96,2)</f>
        <v/>
      </c>
    </row>
    <row r="97">
      <c r="A97" s="43" t="n">
        <v>90</v>
      </c>
      <c r="B97" s="45">
        <f>EDATE(Plan!$C$7,A97-1)</f>
        <v/>
      </c>
      <c r="C97" s="46">
        <f>IF(F96&lt;=0.005,0,MAX(0,Plan!$C$6-SUMIF($H$6:$AU$6,"Min paid",H97:AU97)))</f>
        <v/>
      </c>
      <c r="D97" s="46">
        <f>SUMIF($H$6:$AU$6,"Interest",H97:AU97)</f>
        <v/>
      </c>
      <c r="E97" s="46">
        <f>SUMIF($H$6:$AU$6,"Min paid",H97:AU97)+SUMIF($H$6:$AU$6,"Extra paid",H97:AU97)</f>
        <v/>
      </c>
      <c r="F97" s="46">
        <f>SUMIF($H$6:$AU$6,"Balance",H97:AU97)</f>
        <v/>
      </c>
      <c r="G97" s="47">
        <f>IF(AND(F97&lt;=0.005,F96&gt;0.005),A97,"")</f>
        <v/>
      </c>
      <c r="H97" s="44">
        <f>ROUND(L96*N(Debts!$D$6)/12,2)</f>
        <v/>
      </c>
      <c r="I97" s="44">
        <f>MIN(N(Debts!$E$6),L96+H97)</f>
        <v/>
      </c>
      <c r="J97" s="44">
        <f>L96+H97-I97</f>
        <v/>
      </c>
      <c r="K97" s="44">
        <f>MIN(J97,MAX(0,$C97-SUMIFS($H97:$AU97,$H$6:$AU$6,"Rest",$H$5:$AU$5,"&lt;"&amp;J$5)))</f>
        <v/>
      </c>
      <c r="L97" s="44">
        <f>ROUND(J97-K97,2)</f>
        <v/>
      </c>
      <c r="M97" s="44">
        <f>ROUND(Q96*N(Debts!$D$7)/12,2)</f>
        <v/>
      </c>
      <c r="N97" s="44">
        <f>MIN(N(Debts!$E$7),Q96+M97)</f>
        <v/>
      </c>
      <c r="O97" s="44">
        <f>Q96+M97-N97</f>
        <v/>
      </c>
      <c r="P97" s="44">
        <f>MIN(O97,MAX(0,$C97-SUMIFS($H97:$AU97,$H$6:$AU$6,"Rest",$H$5:$AU$5,"&lt;"&amp;O$5)))</f>
        <v/>
      </c>
      <c r="Q97" s="44">
        <f>ROUND(O97-P97,2)</f>
        <v/>
      </c>
      <c r="R97" s="44">
        <f>ROUND(V96*N(Debts!$D$8)/12,2)</f>
        <v/>
      </c>
      <c r="S97" s="44">
        <f>MIN(N(Debts!$E$8),V96+R97)</f>
        <v/>
      </c>
      <c r="T97" s="44">
        <f>V96+R97-S97</f>
        <v/>
      </c>
      <c r="U97" s="44">
        <f>MIN(T97,MAX(0,$C97-SUMIFS($H97:$AU97,$H$6:$AU$6,"Rest",$H$5:$AU$5,"&lt;"&amp;T$5)))</f>
        <v/>
      </c>
      <c r="V97" s="44">
        <f>ROUND(T97-U97,2)</f>
        <v/>
      </c>
      <c r="W97" s="44">
        <f>ROUND(AA96*N(Debts!$D$9)/12,2)</f>
        <v/>
      </c>
      <c r="X97" s="44">
        <f>MIN(N(Debts!$E$9),AA96+W97)</f>
        <v/>
      </c>
      <c r="Y97" s="44">
        <f>AA96+W97-X97</f>
        <v/>
      </c>
      <c r="Z97" s="44">
        <f>MIN(Y97,MAX(0,$C97-SUMIFS($H97:$AU97,$H$6:$AU$6,"Rest",$H$5:$AU$5,"&lt;"&amp;Y$5)))</f>
        <v/>
      </c>
      <c r="AA97" s="44">
        <f>ROUND(Y97-Z97,2)</f>
        <v/>
      </c>
      <c r="AB97" s="44">
        <f>ROUND(AF96*N(Debts!$D$10)/12,2)</f>
        <v/>
      </c>
      <c r="AC97" s="44">
        <f>MIN(N(Debts!$E$10),AF96+AB97)</f>
        <v/>
      </c>
      <c r="AD97" s="44">
        <f>AF96+AB97-AC97</f>
        <v/>
      </c>
      <c r="AE97" s="44">
        <f>MIN(AD97,MAX(0,$C97-SUMIFS($H97:$AU97,$H$6:$AU$6,"Rest",$H$5:$AU$5,"&lt;"&amp;AD$5)))</f>
        <v/>
      </c>
      <c r="AF97" s="44">
        <f>ROUND(AD97-AE97,2)</f>
        <v/>
      </c>
      <c r="AG97" s="44">
        <f>ROUND(AK96*N(Debts!$D$11)/12,2)</f>
        <v/>
      </c>
      <c r="AH97" s="44">
        <f>MIN(N(Debts!$E$11),AK96+AG97)</f>
        <v/>
      </c>
      <c r="AI97" s="44">
        <f>AK96+AG97-AH97</f>
        <v/>
      </c>
      <c r="AJ97" s="44">
        <f>MIN(AI97,MAX(0,$C97-SUMIFS($H97:$AU97,$H$6:$AU$6,"Rest",$H$5:$AU$5,"&lt;"&amp;AI$5)))</f>
        <v/>
      </c>
      <c r="AK97" s="44">
        <f>ROUND(AI97-AJ97,2)</f>
        <v/>
      </c>
      <c r="AL97" s="44">
        <f>ROUND(AP96*N(Debts!$D$12)/12,2)</f>
        <v/>
      </c>
      <c r="AM97" s="44">
        <f>MIN(N(Debts!$E$12),AP96+AL97)</f>
        <v/>
      </c>
      <c r="AN97" s="44">
        <f>AP96+AL97-AM97</f>
        <v/>
      </c>
      <c r="AO97" s="44">
        <f>MIN(AN97,MAX(0,$C97-SUMIFS($H97:$AU97,$H$6:$AU$6,"Rest",$H$5:$AU$5,"&lt;"&amp;AN$5)))</f>
        <v/>
      </c>
      <c r="AP97" s="44">
        <f>ROUND(AN97-AO97,2)</f>
        <v/>
      </c>
      <c r="AQ97" s="44">
        <f>ROUND(AU96*N(Debts!$D$13)/12,2)</f>
        <v/>
      </c>
      <c r="AR97" s="44">
        <f>MIN(N(Debts!$E$13),AU96+AQ97)</f>
        <v/>
      </c>
      <c r="AS97" s="44">
        <f>AU96+AQ97-AR97</f>
        <v/>
      </c>
      <c r="AT97" s="44">
        <f>MIN(AS97,MAX(0,$C97-SUMIFS($H97:$AU97,$H$6:$AU$6,"Rest",$H$5:$AU$5,"&lt;"&amp;AS$5)))</f>
        <v/>
      </c>
      <c r="AU97" s="44">
        <f>ROUND(AS97-AT97,2)</f>
        <v/>
      </c>
    </row>
    <row r="98">
      <c r="A98" s="43" t="n">
        <v>91</v>
      </c>
      <c r="B98" s="45">
        <f>EDATE(Plan!$C$7,A98-1)</f>
        <v/>
      </c>
      <c r="C98" s="46">
        <f>IF(F97&lt;=0.005,0,MAX(0,Plan!$C$6-SUMIF($H$6:$AU$6,"Min paid",H98:AU98)))</f>
        <v/>
      </c>
      <c r="D98" s="46">
        <f>SUMIF($H$6:$AU$6,"Interest",H98:AU98)</f>
        <v/>
      </c>
      <c r="E98" s="46">
        <f>SUMIF($H$6:$AU$6,"Min paid",H98:AU98)+SUMIF($H$6:$AU$6,"Extra paid",H98:AU98)</f>
        <v/>
      </c>
      <c r="F98" s="46">
        <f>SUMIF($H$6:$AU$6,"Balance",H98:AU98)</f>
        <v/>
      </c>
      <c r="G98" s="47">
        <f>IF(AND(F98&lt;=0.005,F97&gt;0.005),A98,"")</f>
        <v/>
      </c>
      <c r="H98" s="44">
        <f>ROUND(L97*N(Debts!$D$6)/12,2)</f>
        <v/>
      </c>
      <c r="I98" s="44">
        <f>MIN(N(Debts!$E$6),L97+H98)</f>
        <v/>
      </c>
      <c r="J98" s="44">
        <f>L97+H98-I98</f>
        <v/>
      </c>
      <c r="K98" s="44">
        <f>MIN(J98,MAX(0,$C98-SUMIFS($H98:$AU98,$H$6:$AU$6,"Rest",$H$5:$AU$5,"&lt;"&amp;J$5)))</f>
        <v/>
      </c>
      <c r="L98" s="44">
        <f>ROUND(J98-K98,2)</f>
        <v/>
      </c>
      <c r="M98" s="44">
        <f>ROUND(Q97*N(Debts!$D$7)/12,2)</f>
        <v/>
      </c>
      <c r="N98" s="44">
        <f>MIN(N(Debts!$E$7),Q97+M98)</f>
        <v/>
      </c>
      <c r="O98" s="44">
        <f>Q97+M98-N98</f>
        <v/>
      </c>
      <c r="P98" s="44">
        <f>MIN(O98,MAX(0,$C98-SUMIFS($H98:$AU98,$H$6:$AU$6,"Rest",$H$5:$AU$5,"&lt;"&amp;O$5)))</f>
        <v/>
      </c>
      <c r="Q98" s="44">
        <f>ROUND(O98-P98,2)</f>
        <v/>
      </c>
      <c r="R98" s="44">
        <f>ROUND(V97*N(Debts!$D$8)/12,2)</f>
        <v/>
      </c>
      <c r="S98" s="44">
        <f>MIN(N(Debts!$E$8),V97+R98)</f>
        <v/>
      </c>
      <c r="T98" s="44">
        <f>V97+R98-S98</f>
        <v/>
      </c>
      <c r="U98" s="44">
        <f>MIN(T98,MAX(0,$C98-SUMIFS($H98:$AU98,$H$6:$AU$6,"Rest",$H$5:$AU$5,"&lt;"&amp;T$5)))</f>
        <v/>
      </c>
      <c r="V98" s="44">
        <f>ROUND(T98-U98,2)</f>
        <v/>
      </c>
      <c r="W98" s="44">
        <f>ROUND(AA97*N(Debts!$D$9)/12,2)</f>
        <v/>
      </c>
      <c r="X98" s="44">
        <f>MIN(N(Debts!$E$9),AA97+W98)</f>
        <v/>
      </c>
      <c r="Y98" s="44">
        <f>AA97+W98-X98</f>
        <v/>
      </c>
      <c r="Z98" s="44">
        <f>MIN(Y98,MAX(0,$C98-SUMIFS($H98:$AU98,$H$6:$AU$6,"Rest",$H$5:$AU$5,"&lt;"&amp;Y$5)))</f>
        <v/>
      </c>
      <c r="AA98" s="44">
        <f>ROUND(Y98-Z98,2)</f>
        <v/>
      </c>
      <c r="AB98" s="44">
        <f>ROUND(AF97*N(Debts!$D$10)/12,2)</f>
        <v/>
      </c>
      <c r="AC98" s="44">
        <f>MIN(N(Debts!$E$10),AF97+AB98)</f>
        <v/>
      </c>
      <c r="AD98" s="44">
        <f>AF97+AB98-AC98</f>
        <v/>
      </c>
      <c r="AE98" s="44">
        <f>MIN(AD98,MAX(0,$C98-SUMIFS($H98:$AU98,$H$6:$AU$6,"Rest",$H$5:$AU$5,"&lt;"&amp;AD$5)))</f>
        <v/>
      </c>
      <c r="AF98" s="44">
        <f>ROUND(AD98-AE98,2)</f>
        <v/>
      </c>
      <c r="AG98" s="44">
        <f>ROUND(AK97*N(Debts!$D$11)/12,2)</f>
        <v/>
      </c>
      <c r="AH98" s="44">
        <f>MIN(N(Debts!$E$11),AK97+AG98)</f>
        <v/>
      </c>
      <c r="AI98" s="44">
        <f>AK97+AG98-AH98</f>
        <v/>
      </c>
      <c r="AJ98" s="44">
        <f>MIN(AI98,MAX(0,$C98-SUMIFS($H98:$AU98,$H$6:$AU$6,"Rest",$H$5:$AU$5,"&lt;"&amp;AI$5)))</f>
        <v/>
      </c>
      <c r="AK98" s="44">
        <f>ROUND(AI98-AJ98,2)</f>
        <v/>
      </c>
      <c r="AL98" s="44">
        <f>ROUND(AP97*N(Debts!$D$12)/12,2)</f>
        <v/>
      </c>
      <c r="AM98" s="44">
        <f>MIN(N(Debts!$E$12),AP97+AL98)</f>
        <v/>
      </c>
      <c r="AN98" s="44">
        <f>AP97+AL98-AM98</f>
        <v/>
      </c>
      <c r="AO98" s="44">
        <f>MIN(AN98,MAX(0,$C98-SUMIFS($H98:$AU98,$H$6:$AU$6,"Rest",$H$5:$AU$5,"&lt;"&amp;AN$5)))</f>
        <v/>
      </c>
      <c r="AP98" s="44">
        <f>ROUND(AN98-AO98,2)</f>
        <v/>
      </c>
      <c r="AQ98" s="44">
        <f>ROUND(AU97*N(Debts!$D$13)/12,2)</f>
        <v/>
      </c>
      <c r="AR98" s="44">
        <f>MIN(N(Debts!$E$13),AU97+AQ98)</f>
        <v/>
      </c>
      <c r="AS98" s="44">
        <f>AU97+AQ98-AR98</f>
        <v/>
      </c>
      <c r="AT98" s="44">
        <f>MIN(AS98,MAX(0,$C98-SUMIFS($H98:$AU98,$H$6:$AU$6,"Rest",$H$5:$AU$5,"&lt;"&amp;AS$5)))</f>
        <v/>
      </c>
      <c r="AU98" s="44">
        <f>ROUND(AS98-AT98,2)</f>
        <v/>
      </c>
    </row>
    <row r="99">
      <c r="A99" s="43" t="n">
        <v>92</v>
      </c>
      <c r="B99" s="45">
        <f>EDATE(Plan!$C$7,A99-1)</f>
        <v/>
      </c>
      <c r="C99" s="46">
        <f>IF(F98&lt;=0.005,0,MAX(0,Plan!$C$6-SUMIF($H$6:$AU$6,"Min paid",H99:AU99)))</f>
        <v/>
      </c>
      <c r="D99" s="46">
        <f>SUMIF($H$6:$AU$6,"Interest",H99:AU99)</f>
        <v/>
      </c>
      <c r="E99" s="46">
        <f>SUMIF($H$6:$AU$6,"Min paid",H99:AU99)+SUMIF($H$6:$AU$6,"Extra paid",H99:AU99)</f>
        <v/>
      </c>
      <c r="F99" s="46">
        <f>SUMIF($H$6:$AU$6,"Balance",H99:AU99)</f>
        <v/>
      </c>
      <c r="G99" s="47">
        <f>IF(AND(F99&lt;=0.005,F98&gt;0.005),A99,"")</f>
        <v/>
      </c>
      <c r="H99" s="44">
        <f>ROUND(L98*N(Debts!$D$6)/12,2)</f>
        <v/>
      </c>
      <c r="I99" s="44">
        <f>MIN(N(Debts!$E$6),L98+H99)</f>
        <v/>
      </c>
      <c r="J99" s="44">
        <f>L98+H99-I99</f>
        <v/>
      </c>
      <c r="K99" s="44">
        <f>MIN(J99,MAX(0,$C99-SUMIFS($H99:$AU99,$H$6:$AU$6,"Rest",$H$5:$AU$5,"&lt;"&amp;J$5)))</f>
        <v/>
      </c>
      <c r="L99" s="44">
        <f>ROUND(J99-K99,2)</f>
        <v/>
      </c>
      <c r="M99" s="44">
        <f>ROUND(Q98*N(Debts!$D$7)/12,2)</f>
        <v/>
      </c>
      <c r="N99" s="44">
        <f>MIN(N(Debts!$E$7),Q98+M99)</f>
        <v/>
      </c>
      <c r="O99" s="44">
        <f>Q98+M99-N99</f>
        <v/>
      </c>
      <c r="P99" s="44">
        <f>MIN(O99,MAX(0,$C99-SUMIFS($H99:$AU99,$H$6:$AU$6,"Rest",$H$5:$AU$5,"&lt;"&amp;O$5)))</f>
        <v/>
      </c>
      <c r="Q99" s="44">
        <f>ROUND(O99-P99,2)</f>
        <v/>
      </c>
      <c r="R99" s="44">
        <f>ROUND(V98*N(Debts!$D$8)/12,2)</f>
        <v/>
      </c>
      <c r="S99" s="44">
        <f>MIN(N(Debts!$E$8),V98+R99)</f>
        <v/>
      </c>
      <c r="T99" s="44">
        <f>V98+R99-S99</f>
        <v/>
      </c>
      <c r="U99" s="44">
        <f>MIN(T99,MAX(0,$C99-SUMIFS($H99:$AU99,$H$6:$AU$6,"Rest",$H$5:$AU$5,"&lt;"&amp;T$5)))</f>
        <v/>
      </c>
      <c r="V99" s="44">
        <f>ROUND(T99-U99,2)</f>
        <v/>
      </c>
      <c r="W99" s="44">
        <f>ROUND(AA98*N(Debts!$D$9)/12,2)</f>
        <v/>
      </c>
      <c r="X99" s="44">
        <f>MIN(N(Debts!$E$9),AA98+W99)</f>
        <v/>
      </c>
      <c r="Y99" s="44">
        <f>AA98+W99-X99</f>
        <v/>
      </c>
      <c r="Z99" s="44">
        <f>MIN(Y99,MAX(0,$C99-SUMIFS($H99:$AU99,$H$6:$AU$6,"Rest",$H$5:$AU$5,"&lt;"&amp;Y$5)))</f>
        <v/>
      </c>
      <c r="AA99" s="44">
        <f>ROUND(Y99-Z99,2)</f>
        <v/>
      </c>
      <c r="AB99" s="44">
        <f>ROUND(AF98*N(Debts!$D$10)/12,2)</f>
        <v/>
      </c>
      <c r="AC99" s="44">
        <f>MIN(N(Debts!$E$10),AF98+AB99)</f>
        <v/>
      </c>
      <c r="AD99" s="44">
        <f>AF98+AB99-AC99</f>
        <v/>
      </c>
      <c r="AE99" s="44">
        <f>MIN(AD99,MAX(0,$C99-SUMIFS($H99:$AU99,$H$6:$AU$6,"Rest",$H$5:$AU$5,"&lt;"&amp;AD$5)))</f>
        <v/>
      </c>
      <c r="AF99" s="44">
        <f>ROUND(AD99-AE99,2)</f>
        <v/>
      </c>
      <c r="AG99" s="44">
        <f>ROUND(AK98*N(Debts!$D$11)/12,2)</f>
        <v/>
      </c>
      <c r="AH99" s="44">
        <f>MIN(N(Debts!$E$11),AK98+AG99)</f>
        <v/>
      </c>
      <c r="AI99" s="44">
        <f>AK98+AG99-AH99</f>
        <v/>
      </c>
      <c r="AJ99" s="44">
        <f>MIN(AI99,MAX(0,$C99-SUMIFS($H99:$AU99,$H$6:$AU$6,"Rest",$H$5:$AU$5,"&lt;"&amp;AI$5)))</f>
        <v/>
      </c>
      <c r="AK99" s="44">
        <f>ROUND(AI99-AJ99,2)</f>
        <v/>
      </c>
      <c r="AL99" s="44">
        <f>ROUND(AP98*N(Debts!$D$12)/12,2)</f>
        <v/>
      </c>
      <c r="AM99" s="44">
        <f>MIN(N(Debts!$E$12),AP98+AL99)</f>
        <v/>
      </c>
      <c r="AN99" s="44">
        <f>AP98+AL99-AM99</f>
        <v/>
      </c>
      <c r="AO99" s="44">
        <f>MIN(AN99,MAX(0,$C99-SUMIFS($H99:$AU99,$H$6:$AU$6,"Rest",$H$5:$AU$5,"&lt;"&amp;AN$5)))</f>
        <v/>
      </c>
      <c r="AP99" s="44">
        <f>ROUND(AN99-AO99,2)</f>
        <v/>
      </c>
      <c r="AQ99" s="44">
        <f>ROUND(AU98*N(Debts!$D$13)/12,2)</f>
        <v/>
      </c>
      <c r="AR99" s="44">
        <f>MIN(N(Debts!$E$13),AU98+AQ99)</f>
        <v/>
      </c>
      <c r="AS99" s="44">
        <f>AU98+AQ99-AR99</f>
        <v/>
      </c>
      <c r="AT99" s="44">
        <f>MIN(AS99,MAX(0,$C99-SUMIFS($H99:$AU99,$H$6:$AU$6,"Rest",$H$5:$AU$5,"&lt;"&amp;AS$5)))</f>
        <v/>
      </c>
      <c r="AU99" s="44">
        <f>ROUND(AS99-AT99,2)</f>
        <v/>
      </c>
    </row>
    <row r="100">
      <c r="A100" s="43" t="n">
        <v>93</v>
      </c>
      <c r="B100" s="45">
        <f>EDATE(Plan!$C$7,A100-1)</f>
        <v/>
      </c>
      <c r="C100" s="46">
        <f>IF(F99&lt;=0.005,0,MAX(0,Plan!$C$6-SUMIF($H$6:$AU$6,"Min paid",H100:AU100)))</f>
        <v/>
      </c>
      <c r="D100" s="46">
        <f>SUMIF($H$6:$AU$6,"Interest",H100:AU100)</f>
        <v/>
      </c>
      <c r="E100" s="46">
        <f>SUMIF($H$6:$AU$6,"Min paid",H100:AU100)+SUMIF($H$6:$AU$6,"Extra paid",H100:AU100)</f>
        <v/>
      </c>
      <c r="F100" s="46">
        <f>SUMIF($H$6:$AU$6,"Balance",H100:AU100)</f>
        <v/>
      </c>
      <c r="G100" s="47">
        <f>IF(AND(F100&lt;=0.005,F99&gt;0.005),A100,"")</f>
        <v/>
      </c>
      <c r="H100" s="44">
        <f>ROUND(L99*N(Debts!$D$6)/12,2)</f>
        <v/>
      </c>
      <c r="I100" s="44">
        <f>MIN(N(Debts!$E$6),L99+H100)</f>
        <v/>
      </c>
      <c r="J100" s="44">
        <f>L99+H100-I100</f>
        <v/>
      </c>
      <c r="K100" s="44">
        <f>MIN(J100,MAX(0,$C100-SUMIFS($H100:$AU100,$H$6:$AU$6,"Rest",$H$5:$AU$5,"&lt;"&amp;J$5)))</f>
        <v/>
      </c>
      <c r="L100" s="44">
        <f>ROUND(J100-K100,2)</f>
        <v/>
      </c>
      <c r="M100" s="44">
        <f>ROUND(Q99*N(Debts!$D$7)/12,2)</f>
        <v/>
      </c>
      <c r="N100" s="44">
        <f>MIN(N(Debts!$E$7),Q99+M100)</f>
        <v/>
      </c>
      <c r="O100" s="44">
        <f>Q99+M100-N100</f>
        <v/>
      </c>
      <c r="P100" s="44">
        <f>MIN(O100,MAX(0,$C100-SUMIFS($H100:$AU100,$H$6:$AU$6,"Rest",$H$5:$AU$5,"&lt;"&amp;O$5)))</f>
        <v/>
      </c>
      <c r="Q100" s="44">
        <f>ROUND(O100-P100,2)</f>
        <v/>
      </c>
      <c r="R100" s="44">
        <f>ROUND(V99*N(Debts!$D$8)/12,2)</f>
        <v/>
      </c>
      <c r="S100" s="44">
        <f>MIN(N(Debts!$E$8),V99+R100)</f>
        <v/>
      </c>
      <c r="T100" s="44">
        <f>V99+R100-S100</f>
        <v/>
      </c>
      <c r="U100" s="44">
        <f>MIN(T100,MAX(0,$C100-SUMIFS($H100:$AU100,$H$6:$AU$6,"Rest",$H$5:$AU$5,"&lt;"&amp;T$5)))</f>
        <v/>
      </c>
      <c r="V100" s="44">
        <f>ROUND(T100-U100,2)</f>
        <v/>
      </c>
      <c r="W100" s="44">
        <f>ROUND(AA99*N(Debts!$D$9)/12,2)</f>
        <v/>
      </c>
      <c r="X100" s="44">
        <f>MIN(N(Debts!$E$9),AA99+W100)</f>
        <v/>
      </c>
      <c r="Y100" s="44">
        <f>AA99+W100-X100</f>
        <v/>
      </c>
      <c r="Z100" s="44">
        <f>MIN(Y100,MAX(0,$C100-SUMIFS($H100:$AU100,$H$6:$AU$6,"Rest",$H$5:$AU$5,"&lt;"&amp;Y$5)))</f>
        <v/>
      </c>
      <c r="AA100" s="44">
        <f>ROUND(Y100-Z100,2)</f>
        <v/>
      </c>
      <c r="AB100" s="44">
        <f>ROUND(AF99*N(Debts!$D$10)/12,2)</f>
        <v/>
      </c>
      <c r="AC100" s="44">
        <f>MIN(N(Debts!$E$10),AF99+AB100)</f>
        <v/>
      </c>
      <c r="AD100" s="44">
        <f>AF99+AB100-AC100</f>
        <v/>
      </c>
      <c r="AE100" s="44">
        <f>MIN(AD100,MAX(0,$C100-SUMIFS($H100:$AU100,$H$6:$AU$6,"Rest",$H$5:$AU$5,"&lt;"&amp;AD$5)))</f>
        <v/>
      </c>
      <c r="AF100" s="44">
        <f>ROUND(AD100-AE100,2)</f>
        <v/>
      </c>
      <c r="AG100" s="44">
        <f>ROUND(AK99*N(Debts!$D$11)/12,2)</f>
        <v/>
      </c>
      <c r="AH100" s="44">
        <f>MIN(N(Debts!$E$11),AK99+AG100)</f>
        <v/>
      </c>
      <c r="AI100" s="44">
        <f>AK99+AG100-AH100</f>
        <v/>
      </c>
      <c r="AJ100" s="44">
        <f>MIN(AI100,MAX(0,$C100-SUMIFS($H100:$AU100,$H$6:$AU$6,"Rest",$H$5:$AU$5,"&lt;"&amp;AI$5)))</f>
        <v/>
      </c>
      <c r="AK100" s="44">
        <f>ROUND(AI100-AJ100,2)</f>
        <v/>
      </c>
      <c r="AL100" s="44">
        <f>ROUND(AP99*N(Debts!$D$12)/12,2)</f>
        <v/>
      </c>
      <c r="AM100" s="44">
        <f>MIN(N(Debts!$E$12),AP99+AL100)</f>
        <v/>
      </c>
      <c r="AN100" s="44">
        <f>AP99+AL100-AM100</f>
        <v/>
      </c>
      <c r="AO100" s="44">
        <f>MIN(AN100,MAX(0,$C100-SUMIFS($H100:$AU100,$H$6:$AU$6,"Rest",$H$5:$AU$5,"&lt;"&amp;AN$5)))</f>
        <v/>
      </c>
      <c r="AP100" s="44">
        <f>ROUND(AN100-AO100,2)</f>
        <v/>
      </c>
      <c r="AQ100" s="44">
        <f>ROUND(AU99*N(Debts!$D$13)/12,2)</f>
        <v/>
      </c>
      <c r="AR100" s="44">
        <f>MIN(N(Debts!$E$13),AU99+AQ100)</f>
        <v/>
      </c>
      <c r="AS100" s="44">
        <f>AU99+AQ100-AR100</f>
        <v/>
      </c>
      <c r="AT100" s="44">
        <f>MIN(AS100,MAX(0,$C100-SUMIFS($H100:$AU100,$H$6:$AU$6,"Rest",$H$5:$AU$5,"&lt;"&amp;AS$5)))</f>
        <v/>
      </c>
      <c r="AU100" s="44">
        <f>ROUND(AS100-AT100,2)</f>
        <v/>
      </c>
    </row>
    <row r="101">
      <c r="A101" s="43" t="n">
        <v>94</v>
      </c>
      <c r="B101" s="45">
        <f>EDATE(Plan!$C$7,A101-1)</f>
        <v/>
      </c>
      <c r="C101" s="46">
        <f>IF(F100&lt;=0.005,0,MAX(0,Plan!$C$6-SUMIF($H$6:$AU$6,"Min paid",H101:AU101)))</f>
        <v/>
      </c>
      <c r="D101" s="46">
        <f>SUMIF($H$6:$AU$6,"Interest",H101:AU101)</f>
        <v/>
      </c>
      <c r="E101" s="46">
        <f>SUMIF($H$6:$AU$6,"Min paid",H101:AU101)+SUMIF($H$6:$AU$6,"Extra paid",H101:AU101)</f>
        <v/>
      </c>
      <c r="F101" s="46">
        <f>SUMIF($H$6:$AU$6,"Balance",H101:AU101)</f>
        <v/>
      </c>
      <c r="G101" s="47">
        <f>IF(AND(F101&lt;=0.005,F100&gt;0.005),A101,"")</f>
        <v/>
      </c>
      <c r="H101" s="44">
        <f>ROUND(L100*N(Debts!$D$6)/12,2)</f>
        <v/>
      </c>
      <c r="I101" s="44">
        <f>MIN(N(Debts!$E$6),L100+H101)</f>
        <v/>
      </c>
      <c r="J101" s="44">
        <f>L100+H101-I101</f>
        <v/>
      </c>
      <c r="K101" s="44">
        <f>MIN(J101,MAX(0,$C101-SUMIFS($H101:$AU101,$H$6:$AU$6,"Rest",$H$5:$AU$5,"&lt;"&amp;J$5)))</f>
        <v/>
      </c>
      <c r="L101" s="44">
        <f>ROUND(J101-K101,2)</f>
        <v/>
      </c>
      <c r="M101" s="44">
        <f>ROUND(Q100*N(Debts!$D$7)/12,2)</f>
        <v/>
      </c>
      <c r="N101" s="44">
        <f>MIN(N(Debts!$E$7),Q100+M101)</f>
        <v/>
      </c>
      <c r="O101" s="44">
        <f>Q100+M101-N101</f>
        <v/>
      </c>
      <c r="P101" s="44">
        <f>MIN(O101,MAX(0,$C101-SUMIFS($H101:$AU101,$H$6:$AU$6,"Rest",$H$5:$AU$5,"&lt;"&amp;O$5)))</f>
        <v/>
      </c>
      <c r="Q101" s="44">
        <f>ROUND(O101-P101,2)</f>
        <v/>
      </c>
      <c r="R101" s="44">
        <f>ROUND(V100*N(Debts!$D$8)/12,2)</f>
        <v/>
      </c>
      <c r="S101" s="44">
        <f>MIN(N(Debts!$E$8),V100+R101)</f>
        <v/>
      </c>
      <c r="T101" s="44">
        <f>V100+R101-S101</f>
        <v/>
      </c>
      <c r="U101" s="44">
        <f>MIN(T101,MAX(0,$C101-SUMIFS($H101:$AU101,$H$6:$AU$6,"Rest",$H$5:$AU$5,"&lt;"&amp;T$5)))</f>
        <v/>
      </c>
      <c r="V101" s="44">
        <f>ROUND(T101-U101,2)</f>
        <v/>
      </c>
      <c r="W101" s="44">
        <f>ROUND(AA100*N(Debts!$D$9)/12,2)</f>
        <v/>
      </c>
      <c r="X101" s="44">
        <f>MIN(N(Debts!$E$9),AA100+W101)</f>
        <v/>
      </c>
      <c r="Y101" s="44">
        <f>AA100+W101-X101</f>
        <v/>
      </c>
      <c r="Z101" s="44">
        <f>MIN(Y101,MAX(0,$C101-SUMIFS($H101:$AU101,$H$6:$AU$6,"Rest",$H$5:$AU$5,"&lt;"&amp;Y$5)))</f>
        <v/>
      </c>
      <c r="AA101" s="44">
        <f>ROUND(Y101-Z101,2)</f>
        <v/>
      </c>
      <c r="AB101" s="44">
        <f>ROUND(AF100*N(Debts!$D$10)/12,2)</f>
        <v/>
      </c>
      <c r="AC101" s="44">
        <f>MIN(N(Debts!$E$10),AF100+AB101)</f>
        <v/>
      </c>
      <c r="AD101" s="44">
        <f>AF100+AB101-AC101</f>
        <v/>
      </c>
      <c r="AE101" s="44">
        <f>MIN(AD101,MAX(0,$C101-SUMIFS($H101:$AU101,$H$6:$AU$6,"Rest",$H$5:$AU$5,"&lt;"&amp;AD$5)))</f>
        <v/>
      </c>
      <c r="AF101" s="44">
        <f>ROUND(AD101-AE101,2)</f>
        <v/>
      </c>
      <c r="AG101" s="44">
        <f>ROUND(AK100*N(Debts!$D$11)/12,2)</f>
        <v/>
      </c>
      <c r="AH101" s="44">
        <f>MIN(N(Debts!$E$11),AK100+AG101)</f>
        <v/>
      </c>
      <c r="AI101" s="44">
        <f>AK100+AG101-AH101</f>
        <v/>
      </c>
      <c r="AJ101" s="44">
        <f>MIN(AI101,MAX(0,$C101-SUMIFS($H101:$AU101,$H$6:$AU$6,"Rest",$H$5:$AU$5,"&lt;"&amp;AI$5)))</f>
        <v/>
      </c>
      <c r="AK101" s="44">
        <f>ROUND(AI101-AJ101,2)</f>
        <v/>
      </c>
      <c r="AL101" s="44">
        <f>ROUND(AP100*N(Debts!$D$12)/12,2)</f>
        <v/>
      </c>
      <c r="AM101" s="44">
        <f>MIN(N(Debts!$E$12),AP100+AL101)</f>
        <v/>
      </c>
      <c r="AN101" s="44">
        <f>AP100+AL101-AM101</f>
        <v/>
      </c>
      <c r="AO101" s="44">
        <f>MIN(AN101,MAX(0,$C101-SUMIFS($H101:$AU101,$H$6:$AU$6,"Rest",$H$5:$AU$5,"&lt;"&amp;AN$5)))</f>
        <v/>
      </c>
      <c r="AP101" s="44">
        <f>ROUND(AN101-AO101,2)</f>
        <v/>
      </c>
      <c r="AQ101" s="44">
        <f>ROUND(AU100*N(Debts!$D$13)/12,2)</f>
        <v/>
      </c>
      <c r="AR101" s="44">
        <f>MIN(N(Debts!$E$13),AU100+AQ101)</f>
        <v/>
      </c>
      <c r="AS101" s="44">
        <f>AU100+AQ101-AR101</f>
        <v/>
      </c>
      <c r="AT101" s="44">
        <f>MIN(AS101,MAX(0,$C101-SUMIFS($H101:$AU101,$H$6:$AU$6,"Rest",$H$5:$AU$5,"&lt;"&amp;AS$5)))</f>
        <v/>
      </c>
      <c r="AU101" s="44">
        <f>ROUND(AS101-AT101,2)</f>
        <v/>
      </c>
    </row>
    <row r="102">
      <c r="A102" s="43" t="n">
        <v>95</v>
      </c>
      <c r="B102" s="45">
        <f>EDATE(Plan!$C$7,A102-1)</f>
        <v/>
      </c>
      <c r="C102" s="46">
        <f>IF(F101&lt;=0.005,0,MAX(0,Plan!$C$6-SUMIF($H$6:$AU$6,"Min paid",H102:AU102)))</f>
        <v/>
      </c>
      <c r="D102" s="46">
        <f>SUMIF($H$6:$AU$6,"Interest",H102:AU102)</f>
        <v/>
      </c>
      <c r="E102" s="46">
        <f>SUMIF($H$6:$AU$6,"Min paid",H102:AU102)+SUMIF($H$6:$AU$6,"Extra paid",H102:AU102)</f>
        <v/>
      </c>
      <c r="F102" s="46">
        <f>SUMIF($H$6:$AU$6,"Balance",H102:AU102)</f>
        <v/>
      </c>
      <c r="G102" s="47">
        <f>IF(AND(F102&lt;=0.005,F101&gt;0.005),A102,"")</f>
        <v/>
      </c>
      <c r="H102" s="44">
        <f>ROUND(L101*N(Debts!$D$6)/12,2)</f>
        <v/>
      </c>
      <c r="I102" s="44">
        <f>MIN(N(Debts!$E$6),L101+H102)</f>
        <v/>
      </c>
      <c r="J102" s="44">
        <f>L101+H102-I102</f>
        <v/>
      </c>
      <c r="K102" s="44">
        <f>MIN(J102,MAX(0,$C102-SUMIFS($H102:$AU102,$H$6:$AU$6,"Rest",$H$5:$AU$5,"&lt;"&amp;J$5)))</f>
        <v/>
      </c>
      <c r="L102" s="44">
        <f>ROUND(J102-K102,2)</f>
        <v/>
      </c>
      <c r="M102" s="44">
        <f>ROUND(Q101*N(Debts!$D$7)/12,2)</f>
        <v/>
      </c>
      <c r="N102" s="44">
        <f>MIN(N(Debts!$E$7),Q101+M102)</f>
        <v/>
      </c>
      <c r="O102" s="44">
        <f>Q101+M102-N102</f>
        <v/>
      </c>
      <c r="P102" s="44">
        <f>MIN(O102,MAX(0,$C102-SUMIFS($H102:$AU102,$H$6:$AU$6,"Rest",$H$5:$AU$5,"&lt;"&amp;O$5)))</f>
        <v/>
      </c>
      <c r="Q102" s="44">
        <f>ROUND(O102-P102,2)</f>
        <v/>
      </c>
      <c r="R102" s="44">
        <f>ROUND(V101*N(Debts!$D$8)/12,2)</f>
        <v/>
      </c>
      <c r="S102" s="44">
        <f>MIN(N(Debts!$E$8),V101+R102)</f>
        <v/>
      </c>
      <c r="T102" s="44">
        <f>V101+R102-S102</f>
        <v/>
      </c>
      <c r="U102" s="44">
        <f>MIN(T102,MAX(0,$C102-SUMIFS($H102:$AU102,$H$6:$AU$6,"Rest",$H$5:$AU$5,"&lt;"&amp;T$5)))</f>
        <v/>
      </c>
      <c r="V102" s="44">
        <f>ROUND(T102-U102,2)</f>
        <v/>
      </c>
      <c r="W102" s="44">
        <f>ROUND(AA101*N(Debts!$D$9)/12,2)</f>
        <v/>
      </c>
      <c r="X102" s="44">
        <f>MIN(N(Debts!$E$9),AA101+W102)</f>
        <v/>
      </c>
      <c r="Y102" s="44">
        <f>AA101+W102-X102</f>
        <v/>
      </c>
      <c r="Z102" s="44">
        <f>MIN(Y102,MAX(0,$C102-SUMIFS($H102:$AU102,$H$6:$AU$6,"Rest",$H$5:$AU$5,"&lt;"&amp;Y$5)))</f>
        <v/>
      </c>
      <c r="AA102" s="44">
        <f>ROUND(Y102-Z102,2)</f>
        <v/>
      </c>
      <c r="AB102" s="44">
        <f>ROUND(AF101*N(Debts!$D$10)/12,2)</f>
        <v/>
      </c>
      <c r="AC102" s="44">
        <f>MIN(N(Debts!$E$10),AF101+AB102)</f>
        <v/>
      </c>
      <c r="AD102" s="44">
        <f>AF101+AB102-AC102</f>
        <v/>
      </c>
      <c r="AE102" s="44">
        <f>MIN(AD102,MAX(0,$C102-SUMIFS($H102:$AU102,$H$6:$AU$6,"Rest",$H$5:$AU$5,"&lt;"&amp;AD$5)))</f>
        <v/>
      </c>
      <c r="AF102" s="44">
        <f>ROUND(AD102-AE102,2)</f>
        <v/>
      </c>
      <c r="AG102" s="44">
        <f>ROUND(AK101*N(Debts!$D$11)/12,2)</f>
        <v/>
      </c>
      <c r="AH102" s="44">
        <f>MIN(N(Debts!$E$11),AK101+AG102)</f>
        <v/>
      </c>
      <c r="AI102" s="44">
        <f>AK101+AG102-AH102</f>
        <v/>
      </c>
      <c r="AJ102" s="44">
        <f>MIN(AI102,MAX(0,$C102-SUMIFS($H102:$AU102,$H$6:$AU$6,"Rest",$H$5:$AU$5,"&lt;"&amp;AI$5)))</f>
        <v/>
      </c>
      <c r="AK102" s="44">
        <f>ROUND(AI102-AJ102,2)</f>
        <v/>
      </c>
      <c r="AL102" s="44">
        <f>ROUND(AP101*N(Debts!$D$12)/12,2)</f>
        <v/>
      </c>
      <c r="AM102" s="44">
        <f>MIN(N(Debts!$E$12),AP101+AL102)</f>
        <v/>
      </c>
      <c r="AN102" s="44">
        <f>AP101+AL102-AM102</f>
        <v/>
      </c>
      <c r="AO102" s="44">
        <f>MIN(AN102,MAX(0,$C102-SUMIFS($H102:$AU102,$H$6:$AU$6,"Rest",$H$5:$AU$5,"&lt;"&amp;AN$5)))</f>
        <v/>
      </c>
      <c r="AP102" s="44">
        <f>ROUND(AN102-AO102,2)</f>
        <v/>
      </c>
      <c r="AQ102" s="44">
        <f>ROUND(AU101*N(Debts!$D$13)/12,2)</f>
        <v/>
      </c>
      <c r="AR102" s="44">
        <f>MIN(N(Debts!$E$13),AU101+AQ102)</f>
        <v/>
      </c>
      <c r="AS102" s="44">
        <f>AU101+AQ102-AR102</f>
        <v/>
      </c>
      <c r="AT102" s="44">
        <f>MIN(AS102,MAX(0,$C102-SUMIFS($H102:$AU102,$H$6:$AU$6,"Rest",$H$5:$AU$5,"&lt;"&amp;AS$5)))</f>
        <v/>
      </c>
      <c r="AU102" s="44">
        <f>ROUND(AS102-AT102,2)</f>
        <v/>
      </c>
    </row>
    <row r="103">
      <c r="A103" s="43" t="n">
        <v>96</v>
      </c>
      <c r="B103" s="45">
        <f>EDATE(Plan!$C$7,A103-1)</f>
        <v/>
      </c>
      <c r="C103" s="46">
        <f>IF(F102&lt;=0.005,0,MAX(0,Plan!$C$6-SUMIF($H$6:$AU$6,"Min paid",H103:AU103)))</f>
        <v/>
      </c>
      <c r="D103" s="46">
        <f>SUMIF($H$6:$AU$6,"Interest",H103:AU103)</f>
        <v/>
      </c>
      <c r="E103" s="46">
        <f>SUMIF($H$6:$AU$6,"Min paid",H103:AU103)+SUMIF($H$6:$AU$6,"Extra paid",H103:AU103)</f>
        <v/>
      </c>
      <c r="F103" s="46">
        <f>SUMIF($H$6:$AU$6,"Balance",H103:AU103)</f>
        <v/>
      </c>
      <c r="G103" s="47">
        <f>IF(AND(F103&lt;=0.005,F102&gt;0.005),A103,"")</f>
        <v/>
      </c>
      <c r="H103" s="44">
        <f>ROUND(L102*N(Debts!$D$6)/12,2)</f>
        <v/>
      </c>
      <c r="I103" s="44">
        <f>MIN(N(Debts!$E$6),L102+H103)</f>
        <v/>
      </c>
      <c r="J103" s="44">
        <f>L102+H103-I103</f>
        <v/>
      </c>
      <c r="K103" s="44">
        <f>MIN(J103,MAX(0,$C103-SUMIFS($H103:$AU103,$H$6:$AU$6,"Rest",$H$5:$AU$5,"&lt;"&amp;J$5)))</f>
        <v/>
      </c>
      <c r="L103" s="44">
        <f>ROUND(J103-K103,2)</f>
        <v/>
      </c>
      <c r="M103" s="44">
        <f>ROUND(Q102*N(Debts!$D$7)/12,2)</f>
        <v/>
      </c>
      <c r="N103" s="44">
        <f>MIN(N(Debts!$E$7),Q102+M103)</f>
        <v/>
      </c>
      <c r="O103" s="44">
        <f>Q102+M103-N103</f>
        <v/>
      </c>
      <c r="P103" s="44">
        <f>MIN(O103,MAX(0,$C103-SUMIFS($H103:$AU103,$H$6:$AU$6,"Rest",$H$5:$AU$5,"&lt;"&amp;O$5)))</f>
        <v/>
      </c>
      <c r="Q103" s="44">
        <f>ROUND(O103-P103,2)</f>
        <v/>
      </c>
      <c r="R103" s="44">
        <f>ROUND(V102*N(Debts!$D$8)/12,2)</f>
        <v/>
      </c>
      <c r="S103" s="44">
        <f>MIN(N(Debts!$E$8),V102+R103)</f>
        <v/>
      </c>
      <c r="T103" s="44">
        <f>V102+R103-S103</f>
        <v/>
      </c>
      <c r="U103" s="44">
        <f>MIN(T103,MAX(0,$C103-SUMIFS($H103:$AU103,$H$6:$AU$6,"Rest",$H$5:$AU$5,"&lt;"&amp;T$5)))</f>
        <v/>
      </c>
      <c r="V103" s="44">
        <f>ROUND(T103-U103,2)</f>
        <v/>
      </c>
      <c r="W103" s="44">
        <f>ROUND(AA102*N(Debts!$D$9)/12,2)</f>
        <v/>
      </c>
      <c r="X103" s="44">
        <f>MIN(N(Debts!$E$9),AA102+W103)</f>
        <v/>
      </c>
      <c r="Y103" s="44">
        <f>AA102+W103-X103</f>
        <v/>
      </c>
      <c r="Z103" s="44">
        <f>MIN(Y103,MAX(0,$C103-SUMIFS($H103:$AU103,$H$6:$AU$6,"Rest",$H$5:$AU$5,"&lt;"&amp;Y$5)))</f>
        <v/>
      </c>
      <c r="AA103" s="44">
        <f>ROUND(Y103-Z103,2)</f>
        <v/>
      </c>
      <c r="AB103" s="44">
        <f>ROUND(AF102*N(Debts!$D$10)/12,2)</f>
        <v/>
      </c>
      <c r="AC103" s="44">
        <f>MIN(N(Debts!$E$10),AF102+AB103)</f>
        <v/>
      </c>
      <c r="AD103" s="44">
        <f>AF102+AB103-AC103</f>
        <v/>
      </c>
      <c r="AE103" s="44">
        <f>MIN(AD103,MAX(0,$C103-SUMIFS($H103:$AU103,$H$6:$AU$6,"Rest",$H$5:$AU$5,"&lt;"&amp;AD$5)))</f>
        <v/>
      </c>
      <c r="AF103" s="44">
        <f>ROUND(AD103-AE103,2)</f>
        <v/>
      </c>
      <c r="AG103" s="44">
        <f>ROUND(AK102*N(Debts!$D$11)/12,2)</f>
        <v/>
      </c>
      <c r="AH103" s="44">
        <f>MIN(N(Debts!$E$11),AK102+AG103)</f>
        <v/>
      </c>
      <c r="AI103" s="44">
        <f>AK102+AG103-AH103</f>
        <v/>
      </c>
      <c r="AJ103" s="44">
        <f>MIN(AI103,MAX(0,$C103-SUMIFS($H103:$AU103,$H$6:$AU$6,"Rest",$H$5:$AU$5,"&lt;"&amp;AI$5)))</f>
        <v/>
      </c>
      <c r="AK103" s="44">
        <f>ROUND(AI103-AJ103,2)</f>
        <v/>
      </c>
      <c r="AL103" s="44">
        <f>ROUND(AP102*N(Debts!$D$12)/12,2)</f>
        <v/>
      </c>
      <c r="AM103" s="44">
        <f>MIN(N(Debts!$E$12),AP102+AL103)</f>
        <v/>
      </c>
      <c r="AN103" s="44">
        <f>AP102+AL103-AM103</f>
        <v/>
      </c>
      <c r="AO103" s="44">
        <f>MIN(AN103,MAX(0,$C103-SUMIFS($H103:$AU103,$H$6:$AU$6,"Rest",$H$5:$AU$5,"&lt;"&amp;AN$5)))</f>
        <v/>
      </c>
      <c r="AP103" s="44">
        <f>ROUND(AN103-AO103,2)</f>
        <v/>
      </c>
      <c r="AQ103" s="44">
        <f>ROUND(AU102*N(Debts!$D$13)/12,2)</f>
        <v/>
      </c>
      <c r="AR103" s="44">
        <f>MIN(N(Debts!$E$13),AU102+AQ103)</f>
        <v/>
      </c>
      <c r="AS103" s="44">
        <f>AU102+AQ103-AR103</f>
        <v/>
      </c>
      <c r="AT103" s="44">
        <f>MIN(AS103,MAX(0,$C103-SUMIFS($H103:$AU103,$H$6:$AU$6,"Rest",$H$5:$AU$5,"&lt;"&amp;AS$5)))</f>
        <v/>
      </c>
      <c r="AU103" s="44">
        <f>ROUND(AS103-AT103,2)</f>
        <v/>
      </c>
    </row>
    <row r="104">
      <c r="A104" s="43" t="n">
        <v>97</v>
      </c>
      <c r="B104" s="45">
        <f>EDATE(Plan!$C$7,A104-1)</f>
        <v/>
      </c>
      <c r="C104" s="46">
        <f>IF(F103&lt;=0.005,0,MAX(0,Plan!$C$6-SUMIF($H$6:$AU$6,"Min paid",H104:AU104)))</f>
        <v/>
      </c>
      <c r="D104" s="46">
        <f>SUMIF($H$6:$AU$6,"Interest",H104:AU104)</f>
        <v/>
      </c>
      <c r="E104" s="46">
        <f>SUMIF($H$6:$AU$6,"Min paid",H104:AU104)+SUMIF($H$6:$AU$6,"Extra paid",H104:AU104)</f>
        <v/>
      </c>
      <c r="F104" s="46">
        <f>SUMIF($H$6:$AU$6,"Balance",H104:AU104)</f>
        <v/>
      </c>
      <c r="G104" s="47">
        <f>IF(AND(F104&lt;=0.005,F103&gt;0.005),A104,"")</f>
        <v/>
      </c>
      <c r="H104" s="44">
        <f>ROUND(L103*N(Debts!$D$6)/12,2)</f>
        <v/>
      </c>
      <c r="I104" s="44">
        <f>MIN(N(Debts!$E$6),L103+H104)</f>
        <v/>
      </c>
      <c r="J104" s="44">
        <f>L103+H104-I104</f>
        <v/>
      </c>
      <c r="K104" s="44">
        <f>MIN(J104,MAX(0,$C104-SUMIFS($H104:$AU104,$H$6:$AU$6,"Rest",$H$5:$AU$5,"&lt;"&amp;J$5)))</f>
        <v/>
      </c>
      <c r="L104" s="44">
        <f>ROUND(J104-K104,2)</f>
        <v/>
      </c>
      <c r="M104" s="44">
        <f>ROUND(Q103*N(Debts!$D$7)/12,2)</f>
        <v/>
      </c>
      <c r="N104" s="44">
        <f>MIN(N(Debts!$E$7),Q103+M104)</f>
        <v/>
      </c>
      <c r="O104" s="44">
        <f>Q103+M104-N104</f>
        <v/>
      </c>
      <c r="P104" s="44">
        <f>MIN(O104,MAX(0,$C104-SUMIFS($H104:$AU104,$H$6:$AU$6,"Rest",$H$5:$AU$5,"&lt;"&amp;O$5)))</f>
        <v/>
      </c>
      <c r="Q104" s="44">
        <f>ROUND(O104-P104,2)</f>
        <v/>
      </c>
      <c r="R104" s="44">
        <f>ROUND(V103*N(Debts!$D$8)/12,2)</f>
        <v/>
      </c>
      <c r="S104" s="44">
        <f>MIN(N(Debts!$E$8),V103+R104)</f>
        <v/>
      </c>
      <c r="T104" s="44">
        <f>V103+R104-S104</f>
        <v/>
      </c>
      <c r="U104" s="44">
        <f>MIN(T104,MAX(0,$C104-SUMIFS($H104:$AU104,$H$6:$AU$6,"Rest",$H$5:$AU$5,"&lt;"&amp;T$5)))</f>
        <v/>
      </c>
      <c r="V104" s="44">
        <f>ROUND(T104-U104,2)</f>
        <v/>
      </c>
      <c r="W104" s="44">
        <f>ROUND(AA103*N(Debts!$D$9)/12,2)</f>
        <v/>
      </c>
      <c r="X104" s="44">
        <f>MIN(N(Debts!$E$9),AA103+W104)</f>
        <v/>
      </c>
      <c r="Y104" s="44">
        <f>AA103+W104-X104</f>
        <v/>
      </c>
      <c r="Z104" s="44">
        <f>MIN(Y104,MAX(0,$C104-SUMIFS($H104:$AU104,$H$6:$AU$6,"Rest",$H$5:$AU$5,"&lt;"&amp;Y$5)))</f>
        <v/>
      </c>
      <c r="AA104" s="44">
        <f>ROUND(Y104-Z104,2)</f>
        <v/>
      </c>
      <c r="AB104" s="44">
        <f>ROUND(AF103*N(Debts!$D$10)/12,2)</f>
        <v/>
      </c>
      <c r="AC104" s="44">
        <f>MIN(N(Debts!$E$10),AF103+AB104)</f>
        <v/>
      </c>
      <c r="AD104" s="44">
        <f>AF103+AB104-AC104</f>
        <v/>
      </c>
      <c r="AE104" s="44">
        <f>MIN(AD104,MAX(0,$C104-SUMIFS($H104:$AU104,$H$6:$AU$6,"Rest",$H$5:$AU$5,"&lt;"&amp;AD$5)))</f>
        <v/>
      </c>
      <c r="AF104" s="44">
        <f>ROUND(AD104-AE104,2)</f>
        <v/>
      </c>
      <c r="AG104" s="44">
        <f>ROUND(AK103*N(Debts!$D$11)/12,2)</f>
        <v/>
      </c>
      <c r="AH104" s="44">
        <f>MIN(N(Debts!$E$11),AK103+AG104)</f>
        <v/>
      </c>
      <c r="AI104" s="44">
        <f>AK103+AG104-AH104</f>
        <v/>
      </c>
      <c r="AJ104" s="44">
        <f>MIN(AI104,MAX(0,$C104-SUMIFS($H104:$AU104,$H$6:$AU$6,"Rest",$H$5:$AU$5,"&lt;"&amp;AI$5)))</f>
        <v/>
      </c>
      <c r="AK104" s="44">
        <f>ROUND(AI104-AJ104,2)</f>
        <v/>
      </c>
      <c r="AL104" s="44">
        <f>ROUND(AP103*N(Debts!$D$12)/12,2)</f>
        <v/>
      </c>
      <c r="AM104" s="44">
        <f>MIN(N(Debts!$E$12),AP103+AL104)</f>
        <v/>
      </c>
      <c r="AN104" s="44">
        <f>AP103+AL104-AM104</f>
        <v/>
      </c>
      <c r="AO104" s="44">
        <f>MIN(AN104,MAX(0,$C104-SUMIFS($H104:$AU104,$H$6:$AU$6,"Rest",$H$5:$AU$5,"&lt;"&amp;AN$5)))</f>
        <v/>
      </c>
      <c r="AP104" s="44">
        <f>ROUND(AN104-AO104,2)</f>
        <v/>
      </c>
      <c r="AQ104" s="44">
        <f>ROUND(AU103*N(Debts!$D$13)/12,2)</f>
        <v/>
      </c>
      <c r="AR104" s="44">
        <f>MIN(N(Debts!$E$13),AU103+AQ104)</f>
        <v/>
      </c>
      <c r="AS104" s="44">
        <f>AU103+AQ104-AR104</f>
        <v/>
      </c>
      <c r="AT104" s="44">
        <f>MIN(AS104,MAX(0,$C104-SUMIFS($H104:$AU104,$H$6:$AU$6,"Rest",$H$5:$AU$5,"&lt;"&amp;AS$5)))</f>
        <v/>
      </c>
      <c r="AU104" s="44">
        <f>ROUND(AS104-AT104,2)</f>
        <v/>
      </c>
    </row>
    <row r="105">
      <c r="A105" s="43" t="n">
        <v>98</v>
      </c>
      <c r="B105" s="45">
        <f>EDATE(Plan!$C$7,A105-1)</f>
        <v/>
      </c>
      <c r="C105" s="46">
        <f>IF(F104&lt;=0.005,0,MAX(0,Plan!$C$6-SUMIF($H$6:$AU$6,"Min paid",H105:AU105)))</f>
        <v/>
      </c>
      <c r="D105" s="46">
        <f>SUMIF($H$6:$AU$6,"Interest",H105:AU105)</f>
        <v/>
      </c>
      <c r="E105" s="46">
        <f>SUMIF($H$6:$AU$6,"Min paid",H105:AU105)+SUMIF($H$6:$AU$6,"Extra paid",H105:AU105)</f>
        <v/>
      </c>
      <c r="F105" s="46">
        <f>SUMIF($H$6:$AU$6,"Balance",H105:AU105)</f>
        <v/>
      </c>
      <c r="G105" s="47">
        <f>IF(AND(F105&lt;=0.005,F104&gt;0.005),A105,"")</f>
        <v/>
      </c>
      <c r="H105" s="44">
        <f>ROUND(L104*N(Debts!$D$6)/12,2)</f>
        <v/>
      </c>
      <c r="I105" s="44">
        <f>MIN(N(Debts!$E$6),L104+H105)</f>
        <v/>
      </c>
      <c r="J105" s="44">
        <f>L104+H105-I105</f>
        <v/>
      </c>
      <c r="K105" s="44">
        <f>MIN(J105,MAX(0,$C105-SUMIFS($H105:$AU105,$H$6:$AU$6,"Rest",$H$5:$AU$5,"&lt;"&amp;J$5)))</f>
        <v/>
      </c>
      <c r="L105" s="44">
        <f>ROUND(J105-K105,2)</f>
        <v/>
      </c>
      <c r="M105" s="44">
        <f>ROUND(Q104*N(Debts!$D$7)/12,2)</f>
        <v/>
      </c>
      <c r="N105" s="44">
        <f>MIN(N(Debts!$E$7),Q104+M105)</f>
        <v/>
      </c>
      <c r="O105" s="44">
        <f>Q104+M105-N105</f>
        <v/>
      </c>
      <c r="P105" s="44">
        <f>MIN(O105,MAX(0,$C105-SUMIFS($H105:$AU105,$H$6:$AU$6,"Rest",$H$5:$AU$5,"&lt;"&amp;O$5)))</f>
        <v/>
      </c>
      <c r="Q105" s="44">
        <f>ROUND(O105-P105,2)</f>
        <v/>
      </c>
      <c r="R105" s="44">
        <f>ROUND(V104*N(Debts!$D$8)/12,2)</f>
        <v/>
      </c>
      <c r="S105" s="44">
        <f>MIN(N(Debts!$E$8),V104+R105)</f>
        <v/>
      </c>
      <c r="T105" s="44">
        <f>V104+R105-S105</f>
        <v/>
      </c>
      <c r="U105" s="44">
        <f>MIN(T105,MAX(0,$C105-SUMIFS($H105:$AU105,$H$6:$AU$6,"Rest",$H$5:$AU$5,"&lt;"&amp;T$5)))</f>
        <v/>
      </c>
      <c r="V105" s="44">
        <f>ROUND(T105-U105,2)</f>
        <v/>
      </c>
      <c r="W105" s="44">
        <f>ROUND(AA104*N(Debts!$D$9)/12,2)</f>
        <v/>
      </c>
      <c r="X105" s="44">
        <f>MIN(N(Debts!$E$9),AA104+W105)</f>
        <v/>
      </c>
      <c r="Y105" s="44">
        <f>AA104+W105-X105</f>
        <v/>
      </c>
      <c r="Z105" s="44">
        <f>MIN(Y105,MAX(0,$C105-SUMIFS($H105:$AU105,$H$6:$AU$6,"Rest",$H$5:$AU$5,"&lt;"&amp;Y$5)))</f>
        <v/>
      </c>
      <c r="AA105" s="44">
        <f>ROUND(Y105-Z105,2)</f>
        <v/>
      </c>
      <c r="AB105" s="44">
        <f>ROUND(AF104*N(Debts!$D$10)/12,2)</f>
        <v/>
      </c>
      <c r="AC105" s="44">
        <f>MIN(N(Debts!$E$10),AF104+AB105)</f>
        <v/>
      </c>
      <c r="AD105" s="44">
        <f>AF104+AB105-AC105</f>
        <v/>
      </c>
      <c r="AE105" s="44">
        <f>MIN(AD105,MAX(0,$C105-SUMIFS($H105:$AU105,$H$6:$AU$6,"Rest",$H$5:$AU$5,"&lt;"&amp;AD$5)))</f>
        <v/>
      </c>
      <c r="AF105" s="44">
        <f>ROUND(AD105-AE105,2)</f>
        <v/>
      </c>
      <c r="AG105" s="44">
        <f>ROUND(AK104*N(Debts!$D$11)/12,2)</f>
        <v/>
      </c>
      <c r="AH105" s="44">
        <f>MIN(N(Debts!$E$11),AK104+AG105)</f>
        <v/>
      </c>
      <c r="AI105" s="44">
        <f>AK104+AG105-AH105</f>
        <v/>
      </c>
      <c r="AJ105" s="44">
        <f>MIN(AI105,MAX(0,$C105-SUMIFS($H105:$AU105,$H$6:$AU$6,"Rest",$H$5:$AU$5,"&lt;"&amp;AI$5)))</f>
        <v/>
      </c>
      <c r="AK105" s="44">
        <f>ROUND(AI105-AJ105,2)</f>
        <v/>
      </c>
      <c r="AL105" s="44">
        <f>ROUND(AP104*N(Debts!$D$12)/12,2)</f>
        <v/>
      </c>
      <c r="AM105" s="44">
        <f>MIN(N(Debts!$E$12),AP104+AL105)</f>
        <v/>
      </c>
      <c r="AN105" s="44">
        <f>AP104+AL105-AM105</f>
        <v/>
      </c>
      <c r="AO105" s="44">
        <f>MIN(AN105,MAX(0,$C105-SUMIFS($H105:$AU105,$H$6:$AU$6,"Rest",$H$5:$AU$5,"&lt;"&amp;AN$5)))</f>
        <v/>
      </c>
      <c r="AP105" s="44">
        <f>ROUND(AN105-AO105,2)</f>
        <v/>
      </c>
      <c r="AQ105" s="44">
        <f>ROUND(AU104*N(Debts!$D$13)/12,2)</f>
        <v/>
      </c>
      <c r="AR105" s="44">
        <f>MIN(N(Debts!$E$13),AU104+AQ105)</f>
        <v/>
      </c>
      <c r="AS105" s="44">
        <f>AU104+AQ105-AR105</f>
        <v/>
      </c>
      <c r="AT105" s="44">
        <f>MIN(AS105,MAX(0,$C105-SUMIFS($H105:$AU105,$H$6:$AU$6,"Rest",$H$5:$AU$5,"&lt;"&amp;AS$5)))</f>
        <v/>
      </c>
      <c r="AU105" s="44">
        <f>ROUND(AS105-AT105,2)</f>
        <v/>
      </c>
    </row>
    <row r="106">
      <c r="A106" s="43" t="n">
        <v>99</v>
      </c>
      <c r="B106" s="45">
        <f>EDATE(Plan!$C$7,A106-1)</f>
        <v/>
      </c>
      <c r="C106" s="46">
        <f>IF(F105&lt;=0.005,0,MAX(0,Plan!$C$6-SUMIF($H$6:$AU$6,"Min paid",H106:AU106)))</f>
        <v/>
      </c>
      <c r="D106" s="46">
        <f>SUMIF($H$6:$AU$6,"Interest",H106:AU106)</f>
        <v/>
      </c>
      <c r="E106" s="46">
        <f>SUMIF($H$6:$AU$6,"Min paid",H106:AU106)+SUMIF($H$6:$AU$6,"Extra paid",H106:AU106)</f>
        <v/>
      </c>
      <c r="F106" s="46">
        <f>SUMIF($H$6:$AU$6,"Balance",H106:AU106)</f>
        <v/>
      </c>
      <c r="G106" s="47">
        <f>IF(AND(F106&lt;=0.005,F105&gt;0.005),A106,"")</f>
        <v/>
      </c>
      <c r="H106" s="44">
        <f>ROUND(L105*N(Debts!$D$6)/12,2)</f>
        <v/>
      </c>
      <c r="I106" s="44">
        <f>MIN(N(Debts!$E$6),L105+H106)</f>
        <v/>
      </c>
      <c r="J106" s="44">
        <f>L105+H106-I106</f>
        <v/>
      </c>
      <c r="K106" s="44">
        <f>MIN(J106,MAX(0,$C106-SUMIFS($H106:$AU106,$H$6:$AU$6,"Rest",$H$5:$AU$5,"&lt;"&amp;J$5)))</f>
        <v/>
      </c>
      <c r="L106" s="44">
        <f>ROUND(J106-K106,2)</f>
        <v/>
      </c>
      <c r="M106" s="44">
        <f>ROUND(Q105*N(Debts!$D$7)/12,2)</f>
        <v/>
      </c>
      <c r="N106" s="44">
        <f>MIN(N(Debts!$E$7),Q105+M106)</f>
        <v/>
      </c>
      <c r="O106" s="44">
        <f>Q105+M106-N106</f>
        <v/>
      </c>
      <c r="P106" s="44">
        <f>MIN(O106,MAX(0,$C106-SUMIFS($H106:$AU106,$H$6:$AU$6,"Rest",$H$5:$AU$5,"&lt;"&amp;O$5)))</f>
        <v/>
      </c>
      <c r="Q106" s="44">
        <f>ROUND(O106-P106,2)</f>
        <v/>
      </c>
      <c r="R106" s="44">
        <f>ROUND(V105*N(Debts!$D$8)/12,2)</f>
        <v/>
      </c>
      <c r="S106" s="44">
        <f>MIN(N(Debts!$E$8),V105+R106)</f>
        <v/>
      </c>
      <c r="T106" s="44">
        <f>V105+R106-S106</f>
        <v/>
      </c>
      <c r="U106" s="44">
        <f>MIN(T106,MAX(0,$C106-SUMIFS($H106:$AU106,$H$6:$AU$6,"Rest",$H$5:$AU$5,"&lt;"&amp;T$5)))</f>
        <v/>
      </c>
      <c r="V106" s="44">
        <f>ROUND(T106-U106,2)</f>
        <v/>
      </c>
      <c r="W106" s="44">
        <f>ROUND(AA105*N(Debts!$D$9)/12,2)</f>
        <v/>
      </c>
      <c r="X106" s="44">
        <f>MIN(N(Debts!$E$9),AA105+W106)</f>
        <v/>
      </c>
      <c r="Y106" s="44">
        <f>AA105+W106-X106</f>
        <v/>
      </c>
      <c r="Z106" s="44">
        <f>MIN(Y106,MAX(0,$C106-SUMIFS($H106:$AU106,$H$6:$AU$6,"Rest",$H$5:$AU$5,"&lt;"&amp;Y$5)))</f>
        <v/>
      </c>
      <c r="AA106" s="44">
        <f>ROUND(Y106-Z106,2)</f>
        <v/>
      </c>
      <c r="AB106" s="44">
        <f>ROUND(AF105*N(Debts!$D$10)/12,2)</f>
        <v/>
      </c>
      <c r="AC106" s="44">
        <f>MIN(N(Debts!$E$10),AF105+AB106)</f>
        <v/>
      </c>
      <c r="AD106" s="44">
        <f>AF105+AB106-AC106</f>
        <v/>
      </c>
      <c r="AE106" s="44">
        <f>MIN(AD106,MAX(0,$C106-SUMIFS($H106:$AU106,$H$6:$AU$6,"Rest",$H$5:$AU$5,"&lt;"&amp;AD$5)))</f>
        <v/>
      </c>
      <c r="AF106" s="44">
        <f>ROUND(AD106-AE106,2)</f>
        <v/>
      </c>
      <c r="AG106" s="44">
        <f>ROUND(AK105*N(Debts!$D$11)/12,2)</f>
        <v/>
      </c>
      <c r="AH106" s="44">
        <f>MIN(N(Debts!$E$11),AK105+AG106)</f>
        <v/>
      </c>
      <c r="AI106" s="44">
        <f>AK105+AG106-AH106</f>
        <v/>
      </c>
      <c r="AJ106" s="44">
        <f>MIN(AI106,MAX(0,$C106-SUMIFS($H106:$AU106,$H$6:$AU$6,"Rest",$H$5:$AU$5,"&lt;"&amp;AI$5)))</f>
        <v/>
      </c>
      <c r="AK106" s="44">
        <f>ROUND(AI106-AJ106,2)</f>
        <v/>
      </c>
      <c r="AL106" s="44">
        <f>ROUND(AP105*N(Debts!$D$12)/12,2)</f>
        <v/>
      </c>
      <c r="AM106" s="44">
        <f>MIN(N(Debts!$E$12),AP105+AL106)</f>
        <v/>
      </c>
      <c r="AN106" s="44">
        <f>AP105+AL106-AM106</f>
        <v/>
      </c>
      <c r="AO106" s="44">
        <f>MIN(AN106,MAX(0,$C106-SUMIFS($H106:$AU106,$H$6:$AU$6,"Rest",$H$5:$AU$5,"&lt;"&amp;AN$5)))</f>
        <v/>
      </c>
      <c r="AP106" s="44">
        <f>ROUND(AN106-AO106,2)</f>
        <v/>
      </c>
      <c r="AQ106" s="44">
        <f>ROUND(AU105*N(Debts!$D$13)/12,2)</f>
        <v/>
      </c>
      <c r="AR106" s="44">
        <f>MIN(N(Debts!$E$13),AU105+AQ106)</f>
        <v/>
      </c>
      <c r="AS106" s="44">
        <f>AU105+AQ106-AR106</f>
        <v/>
      </c>
      <c r="AT106" s="44">
        <f>MIN(AS106,MAX(0,$C106-SUMIFS($H106:$AU106,$H$6:$AU$6,"Rest",$H$5:$AU$5,"&lt;"&amp;AS$5)))</f>
        <v/>
      </c>
      <c r="AU106" s="44">
        <f>ROUND(AS106-AT106,2)</f>
        <v/>
      </c>
    </row>
    <row r="107">
      <c r="A107" s="43" t="n">
        <v>100</v>
      </c>
      <c r="B107" s="45">
        <f>EDATE(Plan!$C$7,A107-1)</f>
        <v/>
      </c>
      <c r="C107" s="46">
        <f>IF(F106&lt;=0.005,0,MAX(0,Plan!$C$6-SUMIF($H$6:$AU$6,"Min paid",H107:AU107)))</f>
        <v/>
      </c>
      <c r="D107" s="46">
        <f>SUMIF($H$6:$AU$6,"Interest",H107:AU107)</f>
        <v/>
      </c>
      <c r="E107" s="46">
        <f>SUMIF($H$6:$AU$6,"Min paid",H107:AU107)+SUMIF($H$6:$AU$6,"Extra paid",H107:AU107)</f>
        <v/>
      </c>
      <c r="F107" s="46">
        <f>SUMIF($H$6:$AU$6,"Balance",H107:AU107)</f>
        <v/>
      </c>
      <c r="G107" s="47">
        <f>IF(AND(F107&lt;=0.005,F106&gt;0.005),A107,"")</f>
        <v/>
      </c>
      <c r="H107" s="44">
        <f>ROUND(L106*N(Debts!$D$6)/12,2)</f>
        <v/>
      </c>
      <c r="I107" s="44">
        <f>MIN(N(Debts!$E$6),L106+H107)</f>
        <v/>
      </c>
      <c r="J107" s="44">
        <f>L106+H107-I107</f>
        <v/>
      </c>
      <c r="K107" s="44">
        <f>MIN(J107,MAX(0,$C107-SUMIFS($H107:$AU107,$H$6:$AU$6,"Rest",$H$5:$AU$5,"&lt;"&amp;J$5)))</f>
        <v/>
      </c>
      <c r="L107" s="44">
        <f>ROUND(J107-K107,2)</f>
        <v/>
      </c>
      <c r="M107" s="44">
        <f>ROUND(Q106*N(Debts!$D$7)/12,2)</f>
        <v/>
      </c>
      <c r="N107" s="44">
        <f>MIN(N(Debts!$E$7),Q106+M107)</f>
        <v/>
      </c>
      <c r="O107" s="44">
        <f>Q106+M107-N107</f>
        <v/>
      </c>
      <c r="P107" s="44">
        <f>MIN(O107,MAX(0,$C107-SUMIFS($H107:$AU107,$H$6:$AU$6,"Rest",$H$5:$AU$5,"&lt;"&amp;O$5)))</f>
        <v/>
      </c>
      <c r="Q107" s="44">
        <f>ROUND(O107-P107,2)</f>
        <v/>
      </c>
      <c r="R107" s="44">
        <f>ROUND(V106*N(Debts!$D$8)/12,2)</f>
        <v/>
      </c>
      <c r="S107" s="44">
        <f>MIN(N(Debts!$E$8),V106+R107)</f>
        <v/>
      </c>
      <c r="T107" s="44">
        <f>V106+R107-S107</f>
        <v/>
      </c>
      <c r="U107" s="44">
        <f>MIN(T107,MAX(0,$C107-SUMIFS($H107:$AU107,$H$6:$AU$6,"Rest",$H$5:$AU$5,"&lt;"&amp;T$5)))</f>
        <v/>
      </c>
      <c r="V107" s="44">
        <f>ROUND(T107-U107,2)</f>
        <v/>
      </c>
      <c r="W107" s="44">
        <f>ROUND(AA106*N(Debts!$D$9)/12,2)</f>
        <v/>
      </c>
      <c r="X107" s="44">
        <f>MIN(N(Debts!$E$9),AA106+W107)</f>
        <v/>
      </c>
      <c r="Y107" s="44">
        <f>AA106+W107-X107</f>
        <v/>
      </c>
      <c r="Z107" s="44">
        <f>MIN(Y107,MAX(0,$C107-SUMIFS($H107:$AU107,$H$6:$AU$6,"Rest",$H$5:$AU$5,"&lt;"&amp;Y$5)))</f>
        <v/>
      </c>
      <c r="AA107" s="44">
        <f>ROUND(Y107-Z107,2)</f>
        <v/>
      </c>
      <c r="AB107" s="44">
        <f>ROUND(AF106*N(Debts!$D$10)/12,2)</f>
        <v/>
      </c>
      <c r="AC107" s="44">
        <f>MIN(N(Debts!$E$10),AF106+AB107)</f>
        <v/>
      </c>
      <c r="AD107" s="44">
        <f>AF106+AB107-AC107</f>
        <v/>
      </c>
      <c r="AE107" s="44">
        <f>MIN(AD107,MAX(0,$C107-SUMIFS($H107:$AU107,$H$6:$AU$6,"Rest",$H$5:$AU$5,"&lt;"&amp;AD$5)))</f>
        <v/>
      </c>
      <c r="AF107" s="44">
        <f>ROUND(AD107-AE107,2)</f>
        <v/>
      </c>
      <c r="AG107" s="44">
        <f>ROUND(AK106*N(Debts!$D$11)/12,2)</f>
        <v/>
      </c>
      <c r="AH107" s="44">
        <f>MIN(N(Debts!$E$11),AK106+AG107)</f>
        <v/>
      </c>
      <c r="AI107" s="44">
        <f>AK106+AG107-AH107</f>
        <v/>
      </c>
      <c r="AJ107" s="44">
        <f>MIN(AI107,MAX(0,$C107-SUMIFS($H107:$AU107,$H$6:$AU$6,"Rest",$H$5:$AU$5,"&lt;"&amp;AI$5)))</f>
        <v/>
      </c>
      <c r="AK107" s="44">
        <f>ROUND(AI107-AJ107,2)</f>
        <v/>
      </c>
      <c r="AL107" s="44">
        <f>ROUND(AP106*N(Debts!$D$12)/12,2)</f>
        <v/>
      </c>
      <c r="AM107" s="44">
        <f>MIN(N(Debts!$E$12),AP106+AL107)</f>
        <v/>
      </c>
      <c r="AN107" s="44">
        <f>AP106+AL107-AM107</f>
        <v/>
      </c>
      <c r="AO107" s="44">
        <f>MIN(AN107,MAX(0,$C107-SUMIFS($H107:$AU107,$H$6:$AU$6,"Rest",$H$5:$AU$5,"&lt;"&amp;AN$5)))</f>
        <v/>
      </c>
      <c r="AP107" s="44">
        <f>ROUND(AN107-AO107,2)</f>
        <v/>
      </c>
      <c r="AQ107" s="44">
        <f>ROUND(AU106*N(Debts!$D$13)/12,2)</f>
        <v/>
      </c>
      <c r="AR107" s="44">
        <f>MIN(N(Debts!$E$13),AU106+AQ107)</f>
        <v/>
      </c>
      <c r="AS107" s="44">
        <f>AU106+AQ107-AR107</f>
        <v/>
      </c>
      <c r="AT107" s="44">
        <f>MIN(AS107,MAX(0,$C107-SUMIFS($H107:$AU107,$H$6:$AU$6,"Rest",$H$5:$AU$5,"&lt;"&amp;AS$5)))</f>
        <v/>
      </c>
      <c r="AU107" s="44">
        <f>ROUND(AS107-AT107,2)</f>
        <v/>
      </c>
    </row>
    <row r="108">
      <c r="A108" s="43" t="n">
        <v>101</v>
      </c>
      <c r="B108" s="45">
        <f>EDATE(Plan!$C$7,A108-1)</f>
        <v/>
      </c>
      <c r="C108" s="46">
        <f>IF(F107&lt;=0.005,0,MAX(0,Plan!$C$6-SUMIF($H$6:$AU$6,"Min paid",H108:AU108)))</f>
        <v/>
      </c>
      <c r="D108" s="46">
        <f>SUMIF($H$6:$AU$6,"Interest",H108:AU108)</f>
        <v/>
      </c>
      <c r="E108" s="46">
        <f>SUMIF($H$6:$AU$6,"Min paid",H108:AU108)+SUMIF($H$6:$AU$6,"Extra paid",H108:AU108)</f>
        <v/>
      </c>
      <c r="F108" s="46">
        <f>SUMIF($H$6:$AU$6,"Balance",H108:AU108)</f>
        <v/>
      </c>
      <c r="G108" s="47">
        <f>IF(AND(F108&lt;=0.005,F107&gt;0.005),A108,"")</f>
        <v/>
      </c>
      <c r="H108" s="44">
        <f>ROUND(L107*N(Debts!$D$6)/12,2)</f>
        <v/>
      </c>
      <c r="I108" s="44">
        <f>MIN(N(Debts!$E$6),L107+H108)</f>
        <v/>
      </c>
      <c r="J108" s="44">
        <f>L107+H108-I108</f>
        <v/>
      </c>
      <c r="K108" s="44">
        <f>MIN(J108,MAX(0,$C108-SUMIFS($H108:$AU108,$H$6:$AU$6,"Rest",$H$5:$AU$5,"&lt;"&amp;J$5)))</f>
        <v/>
      </c>
      <c r="L108" s="44">
        <f>ROUND(J108-K108,2)</f>
        <v/>
      </c>
      <c r="M108" s="44">
        <f>ROUND(Q107*N(Debts!$D$7)/12,2)</f>
        <v/>
      </c>
      <c r="N108" s="44">
        <f>MIN(N(Debts!$E$7),Q107+M108)</f>
        <v/>
      </c>
      <c r="O108" s="44">
        <f>Q107+M108-N108</f>
        <v/>
      </c>
      <c r="P108" s="44">
        <f>MIN(O108,MAX(0,$C108-SUMIFS($H108:$AU108,$H$6:$AU$6,"Rest",$H$5:$AU$5,"&lt;"&amp;O$5)))</f>
        <v/>
      </c>
      <c r="Q108" s="44">
        <f>ROUND(O108-P108,2)</f>
        <v/>
      </c>
      <c r="R108" s="44">
        <f>ROUND(V107*N(Debts!$D$8)/12,2)</f>
        <v/>
      </c>
      <c r="S108" s="44">
        <f>MIN(N(Debts!$E$8),V107+R108)</f>
        <v/>
      </c>
      <c r="T108" s="44">
        <f>V107+R108-S108</f>
        <v/>
      </c>
      <c r="U108" s="44">
        <f>MIN(T108,MAX(0,$C108-SUMIFS($H108:$AU108,$H$6:$AU$6,"Rest",$H$5:$AU$5,"&lt;"&amp;T$5)))</f>
        <v/>
      </c>
      <c r="V108" s="44">
        <f>ROUND(T108-U108,2)</f>
        <v/>
      </c>
      <c r="W108" s="44">
        <f>ROUND(AA107*N(Debts!$D$9)/12,2)</f>
        <v/>
      </c>
      <c r="X108" s="44">
        <f>MIN(N(Debts!$E$9),AA107+W108)</f>
        <v/>
      </c>
      <c r="Y108" s="44">
        <f>AA107+W108-X108</f>
        <v/>
      </c>
      <c r="Z108" s="44">
        <f>MIN(Y108,MAX(0,$C108-SUMIFS($H108:$AU108,$H$6:$AU$6,"Rest",$H$5:$AU$5,"&lt;"&amp;Y$5)))</f>
        <v/>
      </c>
      <c r="AA108" s="44">
        <f>ROUND(Y108-Z108,2)</f>
        <v/>
      </c>
      <c r="AB108" s="44">
        <f>ROUND(AF107*N(Debts!$D$10)/12,2)</f>
        <v/>
      </c>
      <c r="AC108" s="44">
        <f>MIN(N(Debts!$E$10),AF107+AB108)</f>
        <v/>
      </c>
      <c r="AD108" s="44">
        <f>AF107+AB108-AC108</f>
        <v/>
      </c>
      <c r="AE108" s="44">
        <f>MIN(AD108,MAX(0,$C108-SUMIFS($H108:$AU108,$H$6:$AU$6,"Rest",$H$5:$AU$5,"&lt;"&amp;AD$5)))</f>
        <v/>
      </c>
      <c r="AF108" s="44">
        <f>ROUND(AD108-AE108,2)</f>
        <v/>
      </c>
      <c r="AG108" s="44">
        <f>ROUND(AK107*N(Debts!$D$11)/12,2)</f>
        <v/>
      </c>
      <c r="AH108" s="44">
        <f>MIN(N(Debts!$E$11),AK107+AG108)</f>
        <v/>
      </c>
      <c r="AI108" s="44">
        <f>AK107+AG108-AH108</f>
        <v/>
      </c>
      <c r="AJ108" s="44">
        <f>MIN(AI108,MAX(0,$C108-SUMIFS($H108:$AU108,$H$6:$AU$6,"Rest",$H$5:$AU$5,"&lt;"&amp;AI$5)))</f>
        <v/>
      </c>
      <c r="AK108" s="44">
        <f>ROUND(AI108-AJ108,2)</f>
        <v/>
      </c>
      <c r="AL108" s="44">
        <f>ROUND(AP107*N(Debts!$D$12)/12,2)</f>
        <v/>
      </c>
      <c r="AM108" s="44">
        <f>MIN(N(Debts!$E$12),AP107+AL108)</f>
        <v/>
      </c>
      <c r="AN108" s="44">
        <f>AP107+AL108-AM108</f>
        <v/>
      </c>
      <c r="AO108" s="44">
        <f>MIN(AN108,MAX(0,$C108-SUMIFS($H108:$AU108,$H$6:$AU$6,"Rest",$H$5:$AU$5,"&lt;"&amp;AN$5)))</f>
        <v/>
      </c>
      <c r="AP108" s="44">
        <f>ROUND(AN108-AO108,2)</f>
        <v/>
      </c>
      <c r="AQ108" s="44">
        <f>ROUND(AU107*N(Debts!$D$13)/12,2)</f>
        <v/>
      </c>
      <c r="AR108" s="44">
        <f>MIN(N(Debts!$E$13),AU107+AQ108)</f>
        <v/>
      </c>
      <c r="AS108" s="44">
        <f>AU107+AQ108-AR108</f>
        <v/>
      </c>
      <c r="AT108" s="44">
        <f>MIN(AS108,MAX(0,$C108-SUMIFS($H108:$AU108,$H$6:$AU$6,"Rest",$H$5:$AU$5,"&lt;"&amp;AS$5)))</f>
        <v/>
      </c>
      <c r="AU108" s="44">
        <f>ROUND(AS108-AT108,2)</f>
        <v/>
      </c>
    </row>
    <row r="109">
      <c r="A109" s="43" t="n">
        <v>102</v>
      </c>
      <c r="B109" s="45">
        <f>EDATE(Plan!$C$7,A109-1)</f>
        <v/>
      </c>
      <c r="C109" s="46">
        <f>IF(F108&lt;=0.005,0,MAX(0,Plan!$C$6-SUMIF($H$6:$AU$6,"Min paid",H109:AU109)))</f>
        <v/>
      </c>
      <c r="D109" s="46">
        <f>SUMIF($H$6:$AU$6,"Interest",H109:AU109)</f>
        <v/>
      </c>
      <c r="E109" s="46">
        <f>SUMIF($H$6:$AU$6,"Min paid",H109:AU109)+SUMIF($H$6:$AU$6,"Extra paid",H109:AU109)</f>
        <v/>
      </c>
      <c r="F109" s="46">
        <f>SUMIF($H$6:$AU$6,"Balance",H109:AU109)</f>
        <v/>
      </c>
      <c r="G109" s="47">
        <f>IF(AND(F109&lt;=0.005,F108&gt;0.005),A109,"")</f>
        <v/>
      </c>
      <c r="H109" s="44">
        <f>ROUND(L108*N(Debts!$D$6)/12,2)</f>
        <v/>
      </c>
      <c r="I109" s="44">
        <f>MIN(N(Debts!$E$6),L108+H109)</f>
        <v/>
      </c>
      <c r="J109" s="44">
        <f>L108+H109-I109</f>
        <v/>
      </c>
      <c r="K109" s="44">
        <f>MIN(J109,MAX(0,$C109-SUMIFS($H109:$AU109,$H$6:$AU$6,"Rest",$H$5:$AU$5,"&lt;"&amp;J$5)))</f>
        <v/>
      </c>
      <c r="L109" s="44">
        <f>ROUND(J109-K109,2)</f>
        <v/>
      </c>
      <c r="M109" s="44">
        <f>ROUND(Q108*N(Debts!$D$7)/12,2)</f>
        <v/>
      </c>
      <c r="N109" s="44">
        <f>MIN(N(Debts!$E$7),Q108+M109)</f>
        <v/>
      </c>
      <c r="O109" s="44">
        <f>Q108+M109-N109</f>
        <v/>
      </c>
      <c r="P109" s="44">
        <f>MIN(O109,MAX(0,$C109-SUMIFS($H109:$AU109,$H$6:$AU$6,"Rest",$H$5:$AU$5,"&lt;"&amp;O$5)))</f>
        <v/>
      </c>
      <c r="Q109" s="44">
        <f>ROUND(O109-P109,2)</f>
        <v/>
      </c>
      <c r="R109" s="44">
        <f>ROUND(V108*N(Debts!$D$8)/12,2)</f>
        <v/>
      </c>
      <c r="S109" s="44">
        <f>MIN(N(Debts!$E$8),V108+R109)</f>
        <v/>
      </c>
      <c r="T109" s="44">
        <f>V108+R109-S109</f>
        <v/>
      </c>
      <c r="U109" s="44">
        <f>MIN(T109,MAX(0,$C109-SUMIFS($H109:$AU109,$H$6:$AU$6,"Rest",$H$5:$AU$5,"&lt;"&amp;T$5)))</f>
        <v/>
      </c>
      <c r="V109" s="44">
        <f>ROUND(T109-U109,2)</f>
        <v/>
      </c>
      <c r="W109" s="44">
        <f>ROUND(AA108*N(Debts!$D$9)/12,2)</f>
        <v/>
      </c>
      <c r="X109" s="44">
        <f>MIN(N(Debts!$E$9),AA108+W109)</f>
        <v/>
      </c>
      <c r="Y109" s="44">
        <f>AA108+W109-X109</f>
        <v/>
      </c>
      <c r="Z109" s="44">
        <f>MIN(Y109,MAX(0,$C109-SUMIFS($H109:$AU109,$H$6:$AU$6,"Rest",$H$5:$AU$5,"&lt;"&amp;Y$5)))</f>
        <v/>
      </c>
      <c r="AA109" s="44">
        <f>ROUND(Y109-Z109,2)</f>
        <v/>
      </c>
      <c r="AB109" s="44">
        <f>ROUND(AF108*N(Debts!$D$10)/12,2)</f>
        <v/>
      </c>
      <c r="AC109" s="44">
        <f>MIN(N(Debts!$E$10),AF108+AB109)</f>
        <v/>
      </c>
      <c r="AD109" s="44">
        <f>AF108+AB109-AC109</f>
        <v/>
      </c>
      <c r="AE109" s="44">
        <f>MIN(AD109,MAX(0,$C109-SUMIFS($H109:$AU109,$H$6:$AU$6,"Rest",$H$5:$AU$5,"&lt;"&amp;AD$5)))</f>
        <v/>
      </c>
      <c r="AF109" s="44">
        <f>ROUND(AD109-AE109,2)</f>
        <v/>
      </c>
      <c r="AG109" s="44">
        <f>ROUND(AK108*N(Debts!$D$11)/12,2)</f>
        <v/>
      </c>
      <c r="AH109" s="44">
        <f>MIN(N(Debts!$E$11),AK108+AG109)</f>
        <v/>
      </c>
      <c r="AI109" s="44">
        <f>AK108+AG109-AH109</f>
        <v/>
      </c>
      <c r="AJ109" s="44">
        <f>MIN(AI109,MAX(0,$C109-SUMIFS($H109:$AU109,$H$6:$AU$6,"Rest",$H$5:$AU$5,"&lt;"&amp;AI$5)))</f>
        <v/>
      </c>
      <c r="AK109" s="44">
        <f>ROUND(AI109-AJ109,2)</f>
        <v/>
      </c>
      <c r="AL109" s="44">
        <f>ROUND(AP108*N(Debts!$D$12)/12,2)</f>
        <v/>
      </c>
      <c r="AM109" s="44">
        <f>MIN(N(Debts!$E$12),AP108+AL109)</f>
        <v/>
      </c>
      <c r="AN109" s="44">
        <f>AP108+AL109-AM109</f>
        <v/>
      </c>
      <c r="AO109" s="44">
        <f>MIN(AN109,MAX(0,$C109-SUMIFS($H109:$AU109,$H$6:$AU$6,"Rest",$H$5:$AU$5,"&lt;"&amp;AN$5)))</f>
        <v/>
      </c>
      <c r="AP109" s="44">
        <f>ROUND(AN109-AO109,2)</f>
        <v/>
      </c>
      <c r="AQ109" s="44">
        <f>ROUND(AU108*N(Debts!$D$13)/12,2)</f>
        <v/>
      </c>
      <c r="AR109" s="44">
        <f>MIN(N(Debts!$E$13),AU108+AQ109)</f>
        <v/>
      </c>
      <c r="AS109" s="44">
        <f>AU108+AQ109-AR109</f>
        <v/>
      </c>
      <c r="AT109" s="44">
        <f>MIN(AS109,MAX(0,$C109-SUMIFS($H109:$AU109,$H$6:$AU$6,"Rest",$H$5:$AU$5,"&lt;"&amp;AS$5)))</f>
        <v/>
      </c>
      <c r="AU109" s="44">
        <f>ROUND(AS109-AT109,2)</f>
        <v/>
      </c>
    </row>
    <row r="110">
      <c r="A110" s="43" t="n">
        <v>103</v>
      </c>
      <c r="B110" s="45">
        <f>EDATE(Plan!$C$7,A110-1)</f>
        <v/>
      </c>
      <c r="C110" s="46">
        <f>IF(F109&lt;=0.005,0,MAX(0,Plan!$C$6-SUMIF($H$6:$AU$6,"Min paid",H110:AU110)))</f>
        <v/>
      </c>
      <c r="D110" s="46">
        <f>SUMIF($H$6:$AU$6,"Interest",H110:AU110)</f>
        <v/>
      </c>
      <c r="E110" s="46">
        <f>SUMIF($H$6:$AU$6,"Min paid",H110:AU110)+SUMIF($H$6:$AU$6,"Extra paid",H110:AU110)</f>
        <v/>
      </c>
      <c r="F110" s="46">
        <f>SUMIF($H$6:$AU$6,"Balance",H110:AU110)</f>
        <v/>
      </c>
      <c r="G110" s="47">
        <f>IF(AND(F110&lt;=0.005,F109&gt;0.005),A110,"")</f>
        <v/>
      </c>
      <c r="H110" s="44">
        <f>ROUND(L109*N(Debts!$D$6)/12,2)</f>
        <v/>
      </c>
      <c r="I110" s="44">
        <f>MIN(N(Debts!$E$6),L109+H110)</f>
        <v/>
      </c>
      <c r="J110" s="44">
        <f>L109+H110-I110</f>
        <v/>
      </c>
      <c r="K110" s="44">
        <f>MIN(J110,MAX(0,$C110-SUMIFS($H110:$AU110,$H$6:$AU$6,"Rest",$H$5:$AU$5,"&lt;"&amp;J$5)))</f>
        <v/>
      </c>
      <c r="L110" s="44">
        <f>ROUND(J110-K110,2)</f>
        <v/>
      </c>
      <c r="M110" s="44">
        <f>ROUND(Q109*N(Debts!$D$7)/12,2)</f>
        <v/>
      </c>
      <c r="N110" s="44">
        <f>MIN(N(Debts!$E$7),Q109+M110)</f>
        <v/>
      </c>
      <c r="O110" s="44">
        <f>Q109+M110-N110</f>
        <v/>
      </c>
      <c r="P110" s="44">
        <f>MIN(O110,MAX(0,$C110-SUMIFS($H110:$AU110,$H$6:$AU$6,"Rest",$H$5:$AU$5,"&lt;"&amp;O$5)))</f>
        <v/>
      </c>
      <c r="Q110" s="44">
        <f>ROUND(O110-P110,2)</f>
        <v/>
      </c>
      <c r="R110" s="44">
        <f>ROUND(V109*N(Debts!$D$8)/12,2)</f>
        <v/>
      </c>
      <c r="S110" s="44">
        <f>MIN(N(Debts!$E$8),V109+R110)</f>
        <v/>
      </c>
      <c r="T110" s="44">
        <f>V109+R110-S110</f>
        <v/>
      </c>
      <c r="U110" s="44">
        <f>MIN(T110,MAX(0,$C110-SUMIFS($H110:$AU110,$H$6:$AU$6,"Rest",$H$5:$AU$5,"&lt;"&amp;T$5)))</f>
        <v/>
      </c>
      <c r="V110" s="44">
        <f>ROUND(T110-U110,2)</f>
        <v/>
      </c>
      <c r="W110" s="44">
        <f>ROUND(AA109*N(Debts!$D$9)/12,2)</f>
        <v/>
      </c>
      <c r="X110" s="44">
        <f>MIN(N(Debts!$E$9),AA109+W110)</f>
        <v/>
      </c>
      <c r="Y110" s="44">
        <f>AA109+W110-X110</f>
        <v/>
      </c>
      <c r="Z110" s="44">
        <f>MIN(Y110,MAX(0,$C110-SUMIFS($H110:$AU110,$H$6:$AU$6,"Rest",$H$5:$AU$5,"&lt;"&amp;Y$5)))</f>
        <v/>
      </c>
      <c r="AA110" s="44">
        <f>ROUND(Y110-Z110,2)</f>
        <v/>
      </c>
      <c r="AB110" s="44">
        <f>ROUND(AF109*N(Debts!$D$10)/12,2)</f>
        <v/>
      </c>
      <c r="AC110" s="44">
        <f>MIN(N(Debts!$E$10),AF109+AB110)</f>
        <v/>
      </c>
      <c r="AD110" s="44">
        <f>AF109+AB110-AC110</f>
        <v/>
      </c>
      <c r="AE110" s="44">
        <f>MIN(AD110,MAX(0,$C110-SUMIFS($H110:$AU110,$H$6:$AU$6,"Rest",$H$5:$AU$5,"&lt;"&amp;AD$5)))</f>
        <v/>
      </c>
      <c r="AF110" s="44">
        <f>ROUND(AD110-AE110,2)</f>
        <v/>
      </c>
      <c r="AG110" s="44">
        <f>ROUND(AK109*N(Debts!$D$11)/12,2)</f>
        <v/>
      </c>
      <c r="AH110" s="44">
        <f>MIN(N(Debts!$E$11),AK109+AG110)</f>
        <v/>
      </c>
      <c r="AI110" s="44">
        <f>AK109+AG110-AH110</f>
        <v/>
      </c>
      <c r="AJ110" s="44">
        <f>MIN(AI110,MAX(0,$C110-SUMIFS($H110:$AU110,$H$6:$AU$6,"Rest",$H$5:$AU$5,"&lt;"&amp;AI$5)))</f>
        <v/>
      </c>
      <c r="AK110" s="44">
        <f>ROUND(AI110-AJ110,2)</f>
        <v/>
      </c>
      <c r="AL110" s="44">
        <f>ROUND(AP109*N(Debts!$D$12)/12,2)</f>
        <v/>
      </c>
      <c r="AM110" s="44">
        <f>MIN(N(Debts!$E$12),AP109+AL110)</f>
        <v/>
      </c>
      <c r="AN110" s="44">
        <f>AP109+AL110-AM110</f>
        <v/>
      </c>
      <c r="AO110" s="44">
        <f>MIN(AN110,MAX(0,$C110-SUMIFS($H110:$AU110,$H$6:$AU$6,"Rest",$H$5:$AU$5,"&lt;"&amp;AN$5)))</f>
        <v/>
      </c>
      <c r="AP110" s="44">
        <f>ROUND(AN110-AO110,2)</f>
        <v/>
      </c>
      <c r="AQ110" s="44">
        <f>ROUND(AU109*N(Debts!$D$13)/12,2)</f>
        <v/>
      </c>
      <c r="AR110" s="44">
        <f>MIN(N(Debts!$E$13),AU109+AQ110)</f>
        <v/>
      </c>
      <c r="AS110" s="44">
        <f>AU109+AQ110-AR110</f>
        <v/>
      </c>
      <c r="AT110" s="44">
        <f>MIN(AS110,MAX(0,$C110-SUMIFS($H110:$AU110,$H$6:$AU$6,"Rest",$H$5:$AU$5,"&lt;"&amp;AS$5)))</f>
        <v/>
      </c>
      <c r="AU110" s="44">
        <f>ROUND(AS110-AT110,2)</f>
        <v/>
      </c>
    </row>
    <row r="111">
      <c r="A111" s="43" t="n">
        <v>104</v>
      </c>
      <c r="B111" s="45">
        <f>EDATE(Plan!$C$7,A111-1)</f>
        <v/>
      </c>
      <c r="C111" s="46">
        <f>IF(F110&lt;=0.005,0,MAX(0,Plan!$C$6-SUMIF($H$6:$AU$6,"Min paid",H111:AU111)))</f>
        <v/>
      </c>
      <c r="D111" s="46">
        <f>SUMIF($H$6:$AU$6,"Interest",H111:AU111)</f>
        <v/>
      </c>
      <c r="E111" s="46">
        <f>SUMIF($H$6:$AU$6,"Min paid",H111:AU111)+SUMIF($H$6:$AU$6,"Extra paid",H111:AU111)</f>
        <v/>
      </c>
      <c r="F111" s="46">
        <f>SUMIF($H$6:$AU$6,"Balance",H111:AU111)</f>
        <v/>
      </c>
      <c r="G111" s="47">
        <f>IF(AND(F111&lt;=0.005,F110&gt;0.005),A111,"")</f>
        <v/>
      </c>
      <c r="H111" s="44">
        <f>ROUND(L110*N(Debts!$D$6)/12,2)</f>
        <v/>
      </c>
      <c r="I111" s="44">
        <f>MIN(N(Debts!$E$6),L110+H111)</f>
        <v/>
      </c>
      <c r="J111" s="44">
        <f>L110+H111-I111</f>
        <v/>
      </c>
      <c r="K111" s="44">
        <f>MIN(J111,MAX(0,$C111-SUMIFS($H111:$AU111,$H$6:$AU$6,"Rest",$H$5:$AU$5,"&lt;"&amp;J$5)))</f>
        <v/>
      </c>
      <c r="L111" s="44">
        <f>ROUND(J111-K111,2)</f>
        <v/>
      </c>
      <c r="M111" s="44">
        <f>ROUND(Q110*N(Debts!$D$7)/12,2)</f>
        <v/>
      </c>
      <c r="N111" s="44">
        <f>MIN(N(Debts!$E$7),Q110+M111)</f>
        <v/>
      </c>
      <c r="O111" s="44">
        <f>Q110+M111-N111</f>
        <v/>
      </c>
      <c r="P111" s="44">
        <f>MIN(O111,MAX(0,$C111-SUMIFS($H111:$AU111,$H$6:$AU$6,"Rest",$H$5:$AU$5,"&lt;"&amp;O$5)))</f>
        <v/>
      </c>
      <c r="Q111" s="44">
        <f>ROUND(O111-P111,2)</f>
        <v/>
      </c>
      <c r="R111" s="44">
        <f>ROUND(V110*N(Debts!$D$8)/12,2)</f>
        <v/>
      </c>
      <c r="S111" s="44">
        <f>MIN(N(Debts!$E$8),V110+R111)</f>
        <v/>
      </c>
      <c r="T111" s="44">
        <f>V110+R111-S111</f>
        <v/>
      </c>
      <c r="U111" s="44">
        <f>MIN(T111,MAX(0,$C111-SUMIFS($H111:$AU111,$H$6:$AU$6,"Rest",$H$5:$AU$5,"&lt;"&amp;T$5)))</f>
        <v/>
      </c>
      <c r="V111" s="44">
        <f>ROUND(T111-U111,2)</f>
        <v/>
      </c>
      <c r="W111" s="44">
        <f>ROUND(AA110*N(Debts!$D$9)/12,2)</f>
        <v/>
      </c>
      <c r="X111" s="44">
        <f>MIN(N(Debts!$E$9),AA110+W111)</f>
        <v/>
      </c>
      <c r="Y111" s="44">
        <f>AA110+W111-X111</f>
        <v/>
      </c>
      <c r="Z111" s="44">
        <f>MIN(Y111,MAX(0,$C111-SUMIFS($H111:$AU111,$H$6:$AU$6,"Rest",$H$5:$AU$5,"&lt;"&amp;Y$5)))</f>
        <v/>
      </c>
      <c r="AA111" s="44">
        <f>ROUND(Y111-Z111,2)</f>
        <v/>
      </c>
      <c r="AB111" s="44">
        <f>ROUND(AF110*N(Debts!$D$10)/12,2)</f>
        <v/>
      </c>
      <c r="AC111" s="44">
        <f>MIN(N(Debts!$E$10),AF110+AB111)</f>
        <v/>
      </c>
      <c r="AD111" s="44">
        <f>AF110+AB111-AC111</f>
        <v/>
      </c>
      <c r="AE111" s="44">
        <f>MIN(AD111,MAX(0,$C111-SUMIFS($H111:$AU111,$H$6:$AU$6,"Rest",$H$5:$AU$5,"&lt;"&amp;AD$5)))</f>
        <v/>
      </c>
      <c r="AF111" s="44">
        <f>ROUND(AD111-AE111,2)</f>
        <v/>
      </c>
      <c r="AG111" s="44">
        <f>ROUND(AK110*N(Debts!$D$11)/12,2)</f>
        <v/>
      </c>
      <c r="AH111" s="44">
        <f>MIN(N(Debts!$E$11),AK110+AG111)</f>
        <v/>
      </c>
      <c r="AI111" s="44">
        <f>AK110+AG111-AH111</f>
        <v/>
      </c>
      <c r="AJ111" s="44">
        <f>MIN(AI111,MAX(0,$C111-SUMIFS($H111:$AU111,$H$6:$AU$6,"Rest",$H$5:$AU$5,"&lt;"&amp;AI$5)))</f>
        <v/>
      </c>
      <c r="AK111" s="44">
        <f>ROUND(AI111-AJ111,2)</f>
        <v/>
      </c>
      <c r="AL111" s="44">
        <f>ROUND(AP110*N(Debts!$D$12)/12,2)</f>
        <v/>
      </c>
      <c r="AM111" s="44">
        <f>MIN(N(Debts!$E$12),AP110+AL111)</f>
        <v/>
      </c>
      <c r="AN111" s="44">
        <f>AP110+AL111-AM111</f>
        <v/>
      </c>
      <c r="AO111" s="44">
        <f>MIN(AN111,MAX(0,$C111-SUMIFS($H111:$AU111,$H$6:$AU$6,"Rest",$H$5:$AU$5,"&lt;"&amp;AN$5)))</f>
        <v/>
      </c>
      <c r="AP111" s="44">
        <f>ROUND(AN111-AO111,2)</f>
        <v/>
      </c>
      <c r="AQ111" s="44">
        <f>ROUND(AU110*N(Debts!$D$13)/12,2)</f>
        <v/>
      </c>
      <c r="AR111" s="44">
        <f>MIN(N(Debts!$E$13),AU110+AQ111)</f>
        <v/>
      </c>
      <c r="AS111" s="44">
        <f>AU110+AQ111-AR111</f>
        <v/>
      </c>
      <c r="AT111" s="44">
        <f>MIN(AS111,MAX(0,$C111-SUMIFS($H111:$AU111,$H$6:$AU$6,"Rest",$H$5:$AU$5,"&lt;"&amp;AS$5)))</f>
        <v/>
      </c>
      <c r="AU111" s="44">
        <f>ROUND(AS111-AT111,2)</f>
        <v/>
      </c>
    </row>
    <row r="112">
      <c r="A112" s="43" t="n">
        <v>105</v>
      </c>
      <c r="B112" s="45">
        <f>EDATE(Plan!$C$7,A112-1)</f>
        <v/>
      </c>
      <c r="C112" s="46">
        <f>IF(F111&lt;=0.005,0,MAX(0,Plan!$C$6-SUMIF($H$6:$AU$6,"Min paid",H112:AU112)))</f>
        <v/>
      </c>
      <c r="D112" s="46">
        <f>SUMIF($H$6:$AU$6,"Interest",H112:AU112)</f>
        <v/>
      </c>
      <c r="E112" s="46">
        <f>SUMIF($H$6:$AU$6,"Min paid",H112:AU112)+SUMIF($H$6:$AU$6,"Extra paid",H112:AU112)</f>
        <v/>
      </c>
      <c r="F112" s="46">
        <f>SUMIF($H$6:$AU$6,"Balance",H112:AU112)</f>
        <v/>
      </c>
      <c r="G112" s="47">
        <f>IF(AND(F112&lt;=0.005,F111&gt;0.005),A112,"")</f>
        <v/>
      </c>
      <c r="H112" s="44">
        <f>ROUND(L111*N(Debts!$D$6)/12,2)</f>
        <v/>
      </c>
      <c r="I112" s="44">
        <f>MIN(N(Debts!$E$6),L111+H112)</f>
        <v/>
      </c>
      <c r="J112" s="44">
        <f>L111+H112-I112</f>
        <v/>
      </c>
      <c r="K112" s="44">
        <f>MIN(J112,MAX(0,$C112-SUMIFS($H112:$AU112,$H$6:$AU$6,"Rest",$H$5:$AU$5,"&lt;"&amp;J$5)))</f>
        <v/>
      </c>
      <c r="L112" s="44">
        <f>ROUND(J112-K112,2)</f>
        <v/>
      </c>
      <c r="M112" s="44">
        <f>ROUND(Q111*N(Debts!$D$7)/12,2)</f>
        <v/>
      </c>
      <c r="N112" s="44">
        <f>MIN(N(Debts!$E$7),Q111+M112)</f>
        <v/>
      </c>
      <c r="O112" s="44">
        <f>Q111+M112-N112</f>
        <v/>
      </c>
      <c r="P112" s="44">
        <f>MIN(O112,MAX(0,$C112-SUMIFS($H112:$AU112,$H$6:$AU$6,"Rest",$H$5:$AU$5,"&lt;"&amp;O$5)))</f>
        <v/>
      </c>
      <c r="Q112" s="44">
        <f>ROUND(O112-P112,2)</f>
        <v/>
      </c>
      <c r="R112" s="44">
        <f>ROUND(V111*N(Debts!$D$8)/12,2)</f>
        <v/>
      </c>
      <c r="S112" s="44">
        <f>MIN(N(Debts!$E$8),V111+R112)</f>
        <v/>
      </c>
      <c r="T112" s="44">
        <f>V111+R112-S112</f>
        <v/>
      </c>
      <c r="U112" s="44">
        <f>MIN(T112,MAX(0,$C112-SUMIFS($H112:$AU112,$H$6:$AU$6,"Rest",$H$5:$AU$5,"&lt;"&amp;T$5)))</f>
        <v/>
      </c>
      <c r="V112" s="44">
        <f>ROUND(T112-U112,2)</f>
        <v/>
      </c>
      <c r="W112" s="44">
        <f>ROUND(AA111*N(Debts!$D$9)/12,2)</f>
        <v/>
      </c>
      <c r="X112" s="44">
        <f>MIN(N(Debts!$E$9),AA111+W112)</f>
        <v/>
      </c>
      <c r="Y112" s="44">
        <f>AA111+W112-X112</f>
        <v/>
      </c>
      <c r="Z112" s="44">
        <f>MIN(Y112,MAX(0,$C112-SUMIFS($H112:$AU112,$H$6:$AU$6,"Rest",$H$5:$AU$5,"&lt;"&amp;Y$5)))</f>
        <v/>
      </c>
      <c r="AA112" s="44">
        <f>ROUND(Y112-Z112,2)</f>
        <v/>
      </c>
      <c r="AB112" s="44">
        <f>ROUND(AF111*N(Debts!$D$10)/12,2)</f>
        <v/>
      </c>
      <c r="AC112" s="44">
        <f>MIN(N(Debts!$E$10),AF111+AB112)</f>
        <v/>
      </c>
      <c r="AD112" s="44">
        <f>AF111+AB112-AC112</f>
        <v/>
      </c>
      <c r="AE112" s="44">
        <f>MIN(AD112,MAX(0,$C112-SUMIFS($H112:$AU112,$H$6:$AU$6,"Rest",$H$5:$AU$5,"&lt;"&amp;AD$5)))</f>
        <v/>
      </c>
      <c r="AF112" s="44">
        <f>ROUND(AD112-AE112,2)</f>
        <v/>
      </c>
      <c r="AG112" s="44">
        <f>ROUND(AK111*N(Debts!$D$11)/12,2)</f>
        <v/>
      </c>
      <c r="AH112" s="44">
        <f>MIN(N(Debts!$E$11),AK111+AG112)</f>
        <v/>
      </c>
      <c r="AI112" s="44">
        <f>AK111+AG112-AH112</f>
        <v/>
      </c>
      <c r="AJ112" s="44">
        <f>MIN(AI112,MAX(0,$C112-SUMIFS($H112:$AU112,$H$6:$AU$6,"Rest",$H$5:$AU$5,"&lt;"&amp;AI$5)))</f>
        <v/>
      </c>
      <c r="AK112" s="44">
        <f>ROUND(AI112-AJ112,2)</f>
        <v/>
      </c>
      <c r="AL112" s="44">
        <f>ROUND(AP111*N(Debts!$D$12)/12,2)</f>
        <v/>
      </c>
      <c r="AM112" s="44">
        <f>MIN(N(Debts!$E$12),AP111+AL112)</f>
        <v/>
      </c>
      <c r="AN112" s="44">
        <f>AP111+AL112-AM112</f>
        <v/>
      </c>
      <c r="AO112" s="44">
        <f>MIN(AN112,MAX(0,$C112-SUMIFS($H112:$AU112,$H$6:$AU$6,"Rest",$H$5:$AU$5,"&lt;"&amp;AN$5)))</f>
        <v/>
      </c>
      <c r="AP112" s="44">
        <f>ROUND(AN112-AO112,2)</f>
        <v/>
      </c>
      <c r="AQ112" s="44">
        <f>ROUND(AU111*N(Debts!$D$13)/12,2)</f>
        <v/>
      </c>
      <c r="AR112" s="44">
        <f>MIN(N(Debts!$E$13),AU111+AQ112)</f>
        <v/>
      </c>
      <c r="AS112" s="44">
        <f>AU111+AQ112-AR112</f>
        <v/>
      </c>
      <c r="AT112" s="44">
        <f>MIN(AS112,MAX(0,$C112-SUMIFS($H112:$AU112,$H$6:$AU$6,"Rest",$H$5:$AU$5,"&lt;"&amp;AS$5)))</f>
        <v/>
      </c>
      <c r="AU112" s="44">
        <f>ROUND(AS112-AT112,2)</f>
        <v/>
      </c>
    </row>
    <row r="113">
      <c r="A113" s="43" t="n">
        <v>106</v>
      </c>
      <c r="B113" s="45">
        <f>EDATE(Plan!$C$7,A113-1)</f>
        <v/>
      </c>
      <c r="C113" s="46">
        <f>IF(F112&lt;=0.005,0,MAX(0,Plan!$C$6-SUMIF($H$6:$AU$6,"Min paid",H113:AU113)))</f>
        <v/>
      </c>
      <c r="D113" s="46">
        <f>SUMIF($H$6:$AU$6,"Interest",H113:AU113)</f>
        <v/>
      </c>
      <c r="E113" s="46">
        <f>SUMIF($H$6:$AU$6,"Min paid",H113:AU113)+SUMIF($H$6:$AU$6,"Extra paid",H113:AU113)</f>
        <v/>
      </c>
      <c r="F113" s="46">
        <f>SUMIF($H$6:$AU$6,"Balance",H113:AU113)</f>
        <v/>
      </c>
      <c r="G113" s="47">
        <f>IF(AND(F113&lt;=0.005,F112&gt;0.005),A113,"")</f>
        <v/>
      </c>
      <c r="H113" s="44">
        <f>ROUND(L112*N(Debts!$D$6)/12,2)</f>
        <v/>
      </c>
      <c r="I113" s="44">
        <f>MIN(N(Debts!$E$6),L112+H113)</f>
        <v/>
      </c>
      <c r="J113" s="44">
        <f>L112+H113-I113</f>
        <v/>
      </c>
      <c r="K113" s="44">
        <f>MIN(J113,MAX(0,$C113-SUMIFS($H113:$AU113,$H$6:$AU$6,"Rest",$H$5:$AU$5,"&lt;"&amp;J$5)))</f>
        <v/>
      </c>
      <c r="L113" s="44">
        <f>ROUND(J113-K113,2)</f>
        <v/>
      </c>
      <c r="M113" s="44">
        <f>ROUND(Q112*N(Debts!$D$7)/12,2)</f>
        <v/>
      </c>
      <c r="N113" s="44">
        <f>MIN(N(Debts!$E$7),Q112+M113)</f>
        <v/>
      </c>
      <c r="O113" s="44">
        <f>Q112+M113-N113</f>
        <v/>
      </c>
      <c r="P113" s="44">
        <f>MIN(O113,MAX(0,$C113-SUMIFS($H113:$AU113,$H$6:$AU$6,"Rest",$H$5:$AU$5,"&lt;"&amp;O$5)))</f>
        <v/>
      </c>
      <c r="Q113" s="44">
        <f>ROUND(O113-P113,2)</f>
        <v/>
      </c>
      <c r="R113" s="44">
        <f>ROUND(V112*N(Debts!$D$8)/12,2)</f>
        <v/>
      </c>
      <c r="S113" s="44">
        <f>MIN(N(Debts!$E$8),V112+R113)</f>
        <v/>
      </c>
      <c r="T113" s="44">
        <f>V112+R113-S113</f>
        <v/>
      </c>
      <c r="U113" s="44">
        <f>MIN(T113,MAX(0,$C113-SUMIFS($H113:$AU113,$H$6:$AU$6,"Rest",$H$5:$AU$5,"&lt;"&amp;T$5)))</f>
        <v/>
      </c>
      <c r="V113" s="44">
        <f>ROUND(T113-U113,2)</f>
        <v/>
      </c>
      <c r="W113" s="44">
        <f>ROUND(AA112*N(Debts!$D$9)/12,2)</f>
        <v/>
      </c>
      <c r="X113" s="44">
        <f>MIN(N(Debts!$E$9),AA112+W113)</f>
        <v/>
      </c>
      <c r="Y113" s="44">
        <f>AA112+W113-X113</f>
        <v/>
      </c>
      <c r="Z113" s="44">
        <f>MIN(Y113,MAX(0,$C113-SUMIFS($H113:$AU113,$H$6:$AU$6,"Rest",$H$5:$AU$5,"&lt;"&amp;Y$5)))</f>
        <v/>
      </c>
      <c r="AA113" s="44">
        <f>ROUND(Y113-Z113,2)</f>
        <v/>
      </c>
      <c r="AB113" s="44">
        <f>ROUND(AF112*N(Debts!$D$10)/12,2)</f>
        <v/>
      </c>
      <c r="AC113" s="44">
        <f>MIN(N(Debts!$E$10),AF112+AB113)</f>
        <v/>
      </c>
      <c r="AD113" s="44">
        <f>AF112+AB113-AC113</f>
        <v/>
      </c>
      <c r="AE113" s="44">
        <f>MIN(AD113,MAX(0,$C113-SUMIFS($H113:$AU113,$H$6:$AU$6,"Rest",$H$5:$AU$5,"&lt;"&amp;AD$5)))</f>
        <v/>
      </c>
      <c r="AF113" s="44">
        <f>ROUND(AD113-AE113,2)</f>
        <v/>
      </c>
      <c r="AG113" s="44">
        <f>ROUND(AK112*N(Debts!$D$11)/12,2)</f>
        <v/>
      </c>
      <c r="AH113" s="44">
        <f>MIN(N(Debts!$E$11),AK112+AG113)</f>
        <v/>
      </c>
      <c r="AI113" s="44">
        <f>AK112+AG113-AH113</f>
        <v/>
      </c>
      <c r="AJ113" s="44">
        <f>MIN(AI113,MAX(0,$C113-SUMIFS($H113:$AU113,$H$6:$AU$6,"Rest",$H$5:$AU$5,"&lt;"&amp;AI$5)))</f>
        <v/>
      </c>
      <c r="AK113" s="44">
        <f>ROUND(AI113-AJ113,2)</f>
        <v/>
      </c>
      <c r="AL113" s="44">
        <f>ROUND(AP112*N(Debts!$D$12)/12,2)</f>
        <v/>
      </c>
      <c r="AM113" s="44">
        <f>MIN(N(Debts!$E$12),AP112+AL113)</f>
        <v/>
      </c>
      <c r="AN113" s="44">
        <f>AP112+AL113-AM113</f>
        <v/>
      </c>
      <c r="AO113" s="44">
        <f>MIN(AN113,MAX(0,$C113-SUMIFS($H113:$AU113,$H$6:$AU$6,"Rest",$H$5:$AU$5,"&lt;"&amp;AN$5)))</f>
        <v/>
      </c>
      <c r="AP113" s="44">
        <f>ROUND(AN113-AO113,2)</f>
        <v/>
      </c>
      <c r="AQ113" s="44">
        <f>ROUND(AU112*N(Debts!$D$13)/12,2)</f>
        <v/>
      </c>
      <c r="AR113" s="44">
        <f>MIN(N(Debts!$E$13),AU112+AQ113)</f>
        <v/>
      </c>
      <c r="AS113" s="44">
        <f>AU112+AQ113-AR113</f>
        <v/>
      </c>
      <c r="AT113" s="44">
        <f>MIN(AS113,MAX(0,$C113-SUMIFS($H113:$AU113,$H$6:$AU$6,"Rest",$H$5:$AU$5,"&lt;"&amp;AS$5)))</f>
        <v/>
      </c>
      <c r="AU113" s="44">
        <f>ROUND(AS113-AT113,2)</f>
        <v/>
      </c>
    </row>
    <row r="114">
      <c r="A114" s="43" t="n">
        <v>107</v>
      </c>
      <c r="B114" s="45">
        <f>EDATE(Plan!$C$7,A114-1)</f>
        <v/>
      </c>
      <c r="C114" s="46">
        <f>IF(F113&lt;=0.005,0,MAX(0,Plan!$C$6-SUMIF($H$6:$AU$6,"Min paid",H114:AU114)))</f>
        <v/>
      </c>
      <c r="D114" s="46">
        <f>SUMIF($H$6:$AU$6,"Interest",H114:AU114)</f>
        <v/>
      </c>
      <c r="E114" s="46">
        <f>SUMIF($H$6:$AU$6,"Min paid",H114:AU114)+SUMIF($H$6:$AU$6,"Extra paid",H114:AU114)</f>
        <v/>
      </c>
      <c r="F114" s="46">
        <f>SUMIF($H$6:$AU$6,"Balance",H114:AU114)</f>
        <v/>
      </c>
      <c r="G114" s="47">
        <f>IF(AND(F114&lt;=0.005,F113&gt;0.005),A114,"")</f>
        <v/>
      </c>
      <c r="H114" s="44">
        <f>ROUND(L113*N(Debts!$D$6)/12,2)</f>
        <v/>
      </c>
      <c r="I114" s="44">
        <f>MIN(N(Debts!$E$6),L113+H114)</f>
        <v/>
      </c>
      <c r="J114" s="44">
        <f>L113+H114-I114</f>
        <v/>
      </c>
      <c r="K114" s="44">
        <f>MIN(J114,MAX(0,$C114-SUMIFS($H114:$AU114,$H$6:$AU$6,"Rest",$H$5:$AU$5,"&lt;"&amp;J$5)))</f>
        <v/>
      </c>
      <c r="L114" s="44">
        <f>ROUND(J114-K114,2)</f>
        <v/>
      </c>
      <c r="M114" s="44">
        <f>ROUND(Q113*N(Debts!$D$7)/12,2)</f>
        <v/>
      </c>
      <c r="N114" s="44">
        <f>MIN(N(Debts!$E$7),Q113+M114)</f>
        <v/>
      </c>
      <c r="O114" s="44">
        <f>Q113+M114-N114</f>
        <v/>
      </c>
      <c r="P114" s="44">
        <f>MIN(O114,MAX(0,$C114-SUMIFS($H114:$AU114,$H$6:$AU$6,"Rest",$H$5:$AU$5,"&lt;"&amp;O$5)))</f>
        <v/>
      </c>
      <c r="Q114" s="44">
        <f>ROUND(O114-P114,2)</f>
        <v/>
      </c>
      <c r="R114" s="44">
        <f>ROUND(V113*N(Debts!$D$8)/12,2)</f>
        <v/>
      </c>
      <c r="S114" s="44">
        <f>MIN(N(Debts!$E$8),V113+R114)</f>
        <v/>
      </c>
      <c r="T114" s="44">
        <f>V113+R114-S114</f>
        <v/>
      </c>
      <c r="U114" s="44">
        <f>MIN(T114,MAX(0,$C114-SUMIFS($H114:$AU114,$H$6:$AU$6,"Rest",$H$5:$AU$5,"&lt;"&amp;T$5)))</f>
        <v/>
      </c>
      <c r="V114" s="44">
        <f>ROUND(T114-U114,2)</f>
        <v/>
      </c>
      <c r="W114" s="44">
        <f>ROUND(AA113*N(Debts!$D$9)/12,2)</f>
        <v/>
      </c>
      <c r="X114" s="44">
        <f>MIN(N(Debts!$E$9),AA113+W114)</f>
        <v/>
      </c>
      <c r="Y114" s="44">
        <f>AA113+W114-X114</f>
        <v/>
      </c>
      <c r="Z114" s="44">
        <f>MIN(Y114,MAX(0,$C114-SUMIFS($H114:$AU114,$H$6:$AU$6,"Rest",$H$5:$AU$5,"&lt;"&amp;Y$5)))</f>
        <v/>
      </c>
      <c r="AA114" s="44">
        <f>ROUND(Y114-Z114,2)</f>
        <v/>
      </c>
      <c r="AB114" s="44">
        <f>ROUND(AF113*N(Debts!$D$10)/12,2)</f>
        <v/>
      </c>
      <c r="AC114" s="44">
        <f>MIN(N(Debts!$E$10),AF113+AB114)</f>
        <v/>
      </c>
      <c r="AD114" s="44">
        <f>AF113+AB114-AC114</f>
        <v/>
      </c>
      <c r="AE114" s="44">
        <f>MIN(AD114,MAX(0,$C114-SUMIFS($H114:$AU114,$H$6:$AU$6,"Rest",$H$5:$AU$5,"&lt;"&amp;AD$5)))</f>
        <v/>
      </c>
      <c r="AF114" s="44">
        <f>ROUND(AD114-AE114,2)</f>
        <v/>
      </c>
      <c r="AG114" s="44">
        <f>ROUND(AK113*N(Debts!$D$11)/12,2)</f>
        <v/>
      </c>
      <c r="AH114" s="44">
        <f>MIN(N(Debts!$E$11),AK113+AG114)</f>
        <v/>
      </c>
      <c r="AI114" s="44">
        <f>AK113+AG114-AH114</f>
        <v/>
      </c>
      <c r="AJ114" s="44">
        <f>MIN(AI114,MAX(0,$C114-SUMIFS($H114:$AU114,$H$6:$AU$6,"Rest",$H$5:$AU$5,"&lt;"&amp;AI$5)))</f>
        <v/>
      </c>
      <c r="AK114" s="44">
        <f>ROUND(AI114-AJ114,2)</f>
        <v/>
      </c>
      <c r="AL114" s="44">
        <f>ROUND(AP113*N(Debts!$D$12)/12,2)</f>
        <v/>
      </c>
      <c r="AM114" s="44">
        <f>MIN(N(Debts!$E$12),AP113+AL114)</f>
        <v/>
      </c>
      <c r="AN114" s="44">
        <f>AP113+AL114-AM114</f>
        <v/>
      </c>
      <c r="AO114" s="44">
        <f>MIN(AN114,MAX(0,$C114-SUMIFS($H114:$AU114,$H$6:$AU$6,"Rest",$H$5:$AU$5,"&lt;"&amp;AN$5)))</f>
        <v/>
      </c>
      <c r="AP114" s="44">
        <f>ROUND(AN114-AO114,2)</f>
        <v/>
      </c>
      <c r="AQ114" s="44">
        <f>ROUND(AU113*N(Debts!$D$13)/12,2)</f>
        <v/>
      </c>
      <c r="AR114" s="44">
        <f>MIN(N(Debts!$E$13),AU113+AQ114)</f>
        <v/>
      </c>
      <c r="AS114" s="44">
        <f>AU113+AQ114-AR114</f>
        <v/>
      </c>
      <c r="AT114" s="44">
        <f>MIN(AS114,MAX(0,$C114-SUMIFS($H114:$AU114,$H$6:$AU$6,"Rest",$H$5:$AU$5,"&lt;"&amp;AS$5)))</f>
        <v/>
      </c>
      <c r="AU114" s="44">
        <f>ROUND(AS114-AT114,2)</f>
        <v/>
      </c>
    </row>
    <row r="115">
      <c r="A115" s="43" t="n">
        <v>108</v>
      </c>
      <c r="B115" s="45">
        <f>EDATE(Plan!$C$7,A115-1)</f>
        <v/>
      </c>
      <c r="C115" s="46">
        <f>IF(F114&lt;=0.005,0,MAX(0,Plan!$C$6-SUMIF($H$6:$AU$6,"Min paid",H115:AU115)))</f>
        <v/>
      </c>
      <c r="D115" s="46">
        <f>SUMIF($H$6:$AU$6,"Interest",H115:AU115)</f>
        <v/>
      </c>
      <c r="E115" s="46">
        <f>SUMIF($H$6:$AU$6,"Min paid",H115:AU115)+SUMIF($H$6:$AU$6,"Extra paid",H115:AU115)</f>
        <v/>
      </c>
      <c r="F115" s="46">
        <f>SUMIF($H$6:$AU$6,"Balance",H115:AU115)</f>
        <v/>
      </c>
      <c r="G115" s="47">
        <f>IF(AND(F115&lt;=0.005,F114&gt;0.005),A115,"")</f>
        <v/>
      </c>
      <c r="H115" s="44">
        <f>ROUND(L114*N(Debts!$D$6)/12,2)</f>
        <v/>
      </c>
      <c r="I115" s="44">
        <f>MIN(N(Debts!$E$6),L114+H115)</f>
        <v/>
      </c>
      <c r="J115" s="44">
        <f>L114+H115-I115</f>
        <v/>
      </c>
      <c r="K115" s="44">
        <f>MIN(J115,MAX(0,$C115-SUMIFS($H115:$AU115,$H$6:$AU$6,"Rest",$H$5:$AU$5,"&lt;"&amp;J$5)))</f>
        <v/>
      </c>
      <c r="L115" s="44">
        <f>ROUND(J115-K115,2)</f>
        <v/>
      </c>
      <c r="M115" s="44">
        <f>ROUND(Q114*N(Debts!$D$7)/12,2)</f>
        <v/>
      </c>
      <c r="N115" s="44">
        <f>MIN(N(Debts!$E$7),Q114+M115)</f>
        <v/>
      </c>
      <c r="O115" s="44">
        <f>Q114+M115-N115</f>
        <v/>
      </c>
      <c r="P115" s="44">
        <f>MIN(O115,MAX(0,$C115-SUMIFS($H115:$AU115,$H$6:$AU$6,"Rest",$H$5:$AU$5,"&lt;"&amp;O$5)))</f>
        <v/>
      </c>
      <c r="Q115" s="44">
        <f>ROUND(O115-P115,2)</f>
        <v/>
      </c>
      <c r="R115" s="44">
        <f>ROUND(V114*N(Debts!$D$8)/12,2)</f>
        <v/>
      </c>
      <c r="S115" s="44">
        <f>MIN(N(Debts!$E$8),V114+R115)</f>
        <v/>
      </c>
      <c r="T115" s="44">
        <f>V114+R115-S115</f>
        <v/>
      </c>
      <c r="U115" s="44">
        <f>MIN(T115,MAX(0,$C115-SUMIFS($H115:$AU115,$H$6:$AU$6,"Rest",$H$5:$AU$5,"&lt;"&amp;T$5)))</f>
        <v/>
      </c>
      <c r="V115" s="44">
        <f>ROUND(T115-U115,2)</f>
        <v/>
      </c>
      <c r="W115" s="44">
        <f>ROUND(AA114*N(Debts!$D$9)/12,2)</f>
        <v/>
      </c>
      <c r="X115" s="44">
        <f>MIN(N(Debts!$E$9),AA114+W115)</f>
        <v/>
      </c>
      <c r="Y115" s="44">
        <f>AA114+W115-X115</f>
        <v/>
      </c>
      <c r="Z115" s="44">
        <f>MIN(Y115,MAX(0,$C115-SUMIFS($H115:$AU115,$H$6:$AU$6,"Rest",$H$5:$AU$5,"&lt;"&amp;Y$5)))</f>
        <v/>
      </c>
      <c r="AA115" s="44">
        <f>ROUND(Y115-Z115,2)</f>
        <v/>
      </c>
      <c r="AB115" s="44">
        <f>ROUND(AF114*N(Debts!$D$10)/12,2)</f>
        <v/>
      </c>
      <c r="AC115" s="44">
        <f>MIN(N(Debts!$E$10),AF114+AB115)</f>
        <v/>
      </c>
      <c r="AD115" s="44">
        <f>AF114+AB115-AC115</f>
        <v/>
      </c>
      <c r="AE115" s="44">
        <f>MIN(AD115,MAX(0,$C115-SUMIFS($H115:$AU115,$H$6:$AU$6,"Rest",$H$5:$AU$5,"&lt;"&amp;AD$5)))</f>
        <v/>
      </c>
      <c r="AF115" s="44">
        <f>ROUND(AD115-AE115,2)</f>
        <v/>
      </c>
      <c r="AG115" s="44">
        <f>ROUND(AK114*N(Debts!$D$11)/12,2)</f>
        <v/>
      </c>
      <c r="AH115" s="44">
        <f>MIN(N(Debts!$E$11),AK114+AG115)</f>
        <v/>
      </c>
      <c r="AI115" s="44">
        <f>AK114+AG115-AH115</f>
        <v/>
      </c>
      <c r="AJ115" s="44">
        <f>MIN(AI115,MAX(0,$C115-SUMIFS($H115:$AU115,$H$6:$AU$6,"Rest",$H$5:$AU$5,"&lt;"&amp;AI$5)))</f>
        <v/>
      </c>
      <c r="AK115" s="44">
        <f>ROUND(AI115-AJ115,2)</f>
        <v/>
      </c>
      <c r="AL115" s="44">
        <f>ROUND(AP114*N(Debts!$D$12)/12,2)</f>
        <v/>
      </c>
      <c r="AM115" s="44">
        <f>MIN(N(Debts!$E$12),AP114+AL115)</f>
        <v/>
      </c>
      <c r="AN115" s="44">
        <f>AP114+AL115-AM115</f>
        <v/>
      </c>
      <c r="AO115" s="44">
        <f>MIN(AN115,MAX(0,$C115-SUMIFS($H115:$AU115,$H$6:$AU$6,"Rest",$H$5:$AU$5,"&lt;"&amp;AN$5)))</f>
        <v/>
      </c>
      <c r="AP115" s="44">
        <f>ROUND(AN115-AO115,2)</f>
        <v/>
      </c>
      <c r="AQ115" s="44">
        <f>ROUND(AU114*N(Debts!$D$13)/12,2)</f>
        <v/>
      </c>
      <c r="AR115" s="44">
        <f>MIN(N(Debts!$E$13),AU114+AQ115)</f>
        <v/>
      </c>
      <c r="AS115" s="44">
        <f>AU114+AQ115-AR115</f>
        <v/>
      </c>
      <c r="AT115" s="44">
        <f>MIN(AS115,MAX(0,$C115-SUMIFS($H115:$AU115,$H$6:$AU$6,"Rest",$H$5:$AU$5,"&lt;"&amp;AS$5)))</f>
        <v/>
      </c>
      <c r="AU115" s="44">
        <f>ROUND(AS115-AT115,2)</f>
        <v/>
      </c>
    </row>
    <row r="116">
      <c r="A116" s="43" t="n">
        <v>109</v>
      </c>
      <c r="B116" s="45">
        <f>EDATE(Plan!$C$7,A116-1)</f>
        <v/>
      </c>
      <c r="C116" s="46">
        <f>IF(F115&lt;=0.005,0,MAX(0,Plan!$C$6-SUMIF($H$6:$AU$6,"Min paid",H116:AU116)))</f>
        <v/>
      </c>
      <c r="D116" s="46">
        <f>SUMIF($H$6:$AU$6,"Interest",H116:AU116)</f>
        <v/>
      </c>
      <c r="E116" s="46">
        <f>SUMIF($H$6:$AU$6,"Min paid",H116:AU116)+SUMIF($H$6:$AU$6,"Extra paid",H116:AU116)</f>
        <v/>
      </c>
      <c r="F116" s="46">
        <f>SUMIF($H$6:$AU$6,"Balance",H116:AU116)</f>
        <v/>
      </c>
      <c r="G116" s="47">
        <f>IF(AND(F116&lt;=0.005,F115&gt;0.005),A116,"")</f>
        <v/>
      </c>
      <c r="H116" s="44">
        <f>ROUND(L115*N(Debts!$D$6)/12,2)</f>
        <v/>
      </c>
      <c r="I116" s="44">
        <f>MIN(N(Debts!$E$6),L115+H116)</f>
        <v/>
      </c>
      <c r="J116" s="44">
        <f>L115+H116-I116</f>
        <v/>
      </c>
      <c r="K116" s="44">
        <f>MIN(J116,MAX(0,$C116-SUMIFS($H116:$AU116,$H$6:$AU$6,"Rest",$H$5:$AU$5,"&lt;"&amp;J$5)))</f>
        <v/>
      </c>
      <c r="L116" s="44">
        <f>ROUND(J116-K116,2)</f>
        <v/>
      </c>
      <c r="M116" s="44">
        <f>ROUND(Q115*N(Debts!$D$7)/12,2)</f>
        <v/>
      </c>
      <c r="N116" s="44">
        <f>MIN(N(Debts!$E$7),Q115+M116)</f>
        <v/>
      </c>
      <c r="O116" s="44">
        <f>Q115+M116-N116</f>
        <v/>
      </c>
      <c r="P116" s="44">
        <f>MIN(O116,MAX(0,$C116-SUMIFS($H116:$AU116,$H$6:$AU$6,"Rest",$H$5:$AU$5,"&lt;"&amp;O$5)))</f>
        <v/>
      </c>
      <c r="Q116" s="44">
        <f>ROUND(O116-P116,2)</f>
        <v/>
      </c>
      <c r="R116" s="44">
        <f>ROUND(V115*N(Debts!$D$8)/12,2)</f>
        <v/>
      </c>
      <c r="S116" s="44">
        <f>MIN(N(Debts!$E$8),V115+R116)</f>
        <v/>
      </c>
      <c r="T116" s="44">
        <f>V115+R116-S116</f>
        <v/>
      </c>
      <c r="U116" s="44">
        <f>MIN(T116,MAX(0,$C116-SUMIFS($H116:$AU116,$H$6:$AU$6,"Rest",$H$5:$AU$5,"&lt;"&amp;T$5)))</f>
        <v/>
      </c>
      <c r="V116" s="44">
        <f>ROUND(T116-U116,2)</f>
        <v/>
      </c>
      <c r="W116" s="44">
        <f>ROUND(AA115*N(Debts!$D$9)/12,2)</f>
        <v/>
      </c>
      <c r="X116" s="44">
        <f>MIN(N(Debts!$E$9),AA115+W116)</f>
        <v/>
      </c>
      <c r="Y116" s="44">
        <f>AA115+W116-X116</f>
        <v/>
      </c>
      <c r="Z116" s="44">
        <f>MIN(Y116,MAX(0,$C116-SUMIFS($H116:$AU116,$H$6:$AU$6,"Rest",$H$5:$AU$5,"&lt;"&amp;Y$5)))</f>
        <v/>
      </c>
      <c r="AA116" s="44">
        <f>ROUND(Y116-Z116,2)</f>
        <v/>
      </c>
      <c r="AB116" s="44">
        <f>ROUND(AF115*N(Debts!$D$10)/12,2)</f>
        <v/>
      </c>
      <c r="AC116" s="44">
        <f>MIN(N(Debts!$E$10),AF115+AB116)</f>
        <v/>
      </c>
      <c r="AD116" s="44">
        <f>AF115+AB116-AC116</f>
        <v/>
      </c>
      <c r="AE116" s="44">
        <f>MIN(AD116,MAX(0,$C116-SUMIFS($H116:$AU116,$H$6:$AU$6,"Rest",$H$5:$AU$5,"&lt;"&amp;AD$5)))</f>
        <v/>
      </c>
      <c r="AF116" s="44">
        <f>ROUND(AD116-AE116,2)</f>
        <v/>
      </c>
      <c r="AG116" s="44">
        <f>ROUND(AK115*N(Debts!$D$11)/12,2)</f>
        <v/>
      </c>
      <c r="AH116" s="44">
        <f>MIN(N(Debts!$E$11),AK115+AG116)</f>
        <v/>
      </c>
      <c r="AI116" s="44">
        <f>AK115+AG116-AH116</f>
        <v/>
      </c>
      <c r="AJ116" s="44">
        <f>MIN(AI116,MAX(0,$C116-SUMIFS($H116:$AU116,$H$6:$AU$6,"Rest",$H$5:$AU$5,"&lt;"&amp;AI$5)))</f>
        <v/>
      </c>
      <c r="AK116" s="44">
        <f>ROUND(AI116-AJ116,2)</f>
        <v/>
      </c>
      <c r="AL116" s="44">
        <f>ROUND(AP115*N(Debts!$D$12)/12,2)</f>
        <v/>
      </c>
      <c r="AM116" s="44">
        <f>MIN(N(Debts!$E$12),AP115+AL116)</f>
        <v/>
      </c>
      <c r="AN116" s="44">
        <f>AP115+AL116-AM116</f>
        <v/>
      </c>
      <c r="AO116" s="44">
        <f>MIN(AN116,MAX(0,$C116-SUMIFS($H116:$AU116,$H$6:$AU$6,"Rest",$H$5:$AU$5,"&lt;"&amp;AN$5)))</f>
        <v/>
      </c>
      <c r="AP116" s="44">
        <f>ROUND(AN116-AO116,2)</f>
        <v/>
      </c>
      <c r="AQ116" s="44">
        <f>ROUND(AU115*N(Debts!$D$13)/12,2)</f>
        <v/>
      </c>
      <c r="AR116" s="44">
        <f>MIN(N(Debts!$E$13),AU115+AQ116)</f>
        <v/>
      </c>
      <c r="AS116" s="44">
        <f>AU115+AQ116-AR116</f>
        <v/>
      </c>
      <c r="AT116" s="44">
        <f>MIN(AS116,MAX(0,$C116-SUMIFS($H116:$AU116,$H$6:$AU$6,"Rest",$H$5:$AU$5,"&lt;"&amp;AS$5)))</f>
        <v/>
      </c>
      <c r="AU116" s="44">
        <f>ROUND(AS116-AT116,2)</f>
        <v/>
      </c>
    </row>
    <row r="117">
      <c r="A117" s="43" t="n">
        <v>110</v>
      </c>
      <c r="B117" s="45">
        <f>EDATE(Plan!$C$7,A117-1)</f>
        <v/>
      </c>
      <c r="C117" s="46">
        <f>IF(F116&lt;=0.005,0,MAX(0,Plan!$C$6-SUMIF($H$6:$AU$6,"Min paid",H117:AU117)))</f>
        <v/>
      </c>
      <c r="D117" s="46">
        <f>SUMIF($H$6:$AU$6,"Interest",H117:AU117)</f>
        <v/>
      </c>
      <c r="E117" s="46">
        <f>SUMIF($H$6:$AU$6,"Min paid",H117:AU117)+SUMIF($H$6:$AU$6,"Extra paid",H117:AU117)</f>
        <v/>
      </c>
      <c r="F117" s="46">
        <f>SUMIF($H$6:$AU$6,"Balance",H117:AU117)</f>
        <v/>
      </c>
      <c r="G117" s="47">
        <f>IF(AND(F117&lt;=0.005,F116&gt;0.005),A117,"")</f>
        <v/>
      </c>
      <c r="H117" s="44">
        <f>ROUND(L116*N(Debts!$D$6)/12,2)</f>
        <v/>
      </c>
      <c r="I117" s="44">
        <f>MIN(N(Debts!$E$6),L116+H117)</f>
        <v/>
      </c>
      <c r="J117" s="44">
        <f>L116+H117-I117</f>
        <v/>
      </c>
      <c r="K117" s="44">
        <f>MIN(J117,MAX(0,$C117-SUMIFS($H117:$AU117,$H$6:$AU$6,"Rest",$H$5:$AU$5,"&lt;"&amp;J$5)))</f>
        <v/>
      </c>
      <c r="L117" s="44">
        <f>ROUND(J117-K117,2)</f>
        <v/>
      </c>
      <c r="M117" s="44">
        <f>ROUND(Q116*N(Debts!$D$7)/12,2)</f>
        <v/>
      </c>
      <c r="N117" s="44">
        <f>MIN(N(Debts!$E$7),Q116+M117)</f>
        <v/>
      </c>
      <c r="O117" s="44">
        <f>Q116+M117-N117</f>
        <v/>
      </c>
      <c r="P117" s="44">
        <f>MIN(O117,MAX(0,$C117-SUMIFS($H117:$AU117,$H$6:$AU$6,"Rest",$H$5:$AU$5,"&lt;"&amp;O$5)))</f>
        <v/>
      </c>
      <c r="Q117" s="44">
        <f>ROUND(O117-P117,2)</f>
        <v/>
      </c>
      <c r="R117" s="44">
        <f>ROUND(V116*N(Debts!$D$8)/12,2)</f>
        <v/>
      </c>
      <c r="S117" s="44">
        <f>MIN(N(Debts!$E$8),V116+R117)</f>
        <v/>
      </c>
      <c r="T117" s="44">
        <f>V116+R117-S117</f>
        <v/>
      </c>
      <c r="U117" s="44">
        <f>MIN(T117,MAX(0,$C117-SUMIFS($H117:$AU117,$H$6:$AU$6,"Rest",$H$5:$AU$5,"&lt;"&amp;T$5)))</f>
        <v/>
      </c>
      <c r="V117" s="44">
        <f>ROUND(T117-U117,2)</f>
        <v/>
      </c>
      <c r="W117" s="44">
        <f>ROUND(AA116*N(Debts!$D$9)/12,2)</f>
        <v/>
      </c>
      <c r="X117" s="44">
        <f>MIN(N(Debts!$E$9),AA116+W117)</f>
        <v/>
      </c>
      <c r="Y117" s="44">
        <f>AA116+W117-X117</f>
        <v/>
      </c>
      <c r="Z117" s="44">
        <f>MIN(Y117,MAX(0,$C117-SUMIFS($H117:$AU117,$H$6:$AU$6,"Rest",$H$5:$AU$5,"&lt;"&amp;Y$5)))</f>
        <v/>
      </c>
      <c r="AA117" s="44">
        <f>ROUND(Y117-Z117,2)</f>
        <v/>
      </c>
      <c r="AB117" s="44">
        <f>ROUND(AF116*N(Debts!$D$10)/12,2)</f>
        <v/>
      </c>
      <c r="AC117" s="44">
        <f>MIN(N(Debts!$E$10),AF116+AB117)</f>
        <v/>
      </c>
      <c r="AD117" s="44">
        <f>AF116+AB117-AC117</f>
        <v/>
      </c>
      <c r="AE117" s="44">
        <f>MIN(AD117,MAX(0,$C117-SUMIFS($H117:$AU117,$H$6:$AU$6,"Rest",$H$5:$AU$5,"&lt;"&amp;AD$5)))</f>
        <v/>
      </c>
      <c r="AF117" s="44">
        <f>ROUND(AD117-AE117,2)</f>
        <v/>
      </c>
      <c r="AG117" s="44">
        <f>ROUND(AK116*N(Debts!$D$11)/12,2)</f>
        <v/>
      </c>
      <c r="AH117" s="44">
        <f>MIN(N(Debts!$E$11),AK116+AG117)</f>
        <v/>
      </c>
      <c r="AI117" s="44">
        <f>AK116+AG117-AH117</f>
        <v/>
      </c>
      <c r="AJ117" s="44">
        <f>MIN(AI117,MAX(0,$C117-SUMIFS($H117:$AU117,$H$6:$AU$6,"Rest",$H$5:$AU$5,"&lt;"&amp;AI$5)))</f>
        <v/>
      </c>
      <c r="AK117" s="44">
        <f>ROUND(AI117-AJ117,2)</f>
        <v/>
      </c>
      <c r="AL117" s="44">
        <f>ROUND(AP116*N(Debts!$D$12)/12,2)</f>
        <v/>
      </c>
      <c r="AM117" s="44">
        <f>MIN(N(Debts!$E$12),AP116+AL117)</f>
        <v/>
      </c>
      <c r="AN117" s="44">
        <f>AP116+AL117-AM117</f>
        <v/>
      </c>
      <c r="AO117" s="44">
        <f>MIN(AN117,MAX(0,$C117-SUMIFS($H117:$AU117,$H$6:$AU$6,"Rest",$H$5:$AU$5,"&lt;"&amp;AN$5)))</f>
        <v/>
      </c>
      <c r="AP117" s="44">
        <f>ROUND(AN117-AO117,2)</f>
        <v/>
      </c>
      <c r="AQ117" s="44">
        <f>ROUND(AU116*N(Debts!$D$13)/12,2)</f>
        <v/>
      </c>
      <c r="AR117" s="44">
        <f>MIN(N(Debts!$E$13),AU116+AQ117)</f>
        <v/>
      </c>
      <c r="AS117" s="44">
        <f>AU116+AQ117-AR117</f>
        <v/>
      </c>
      <c r="AT117" s="44">
        <f>MIN(AS117,MAX(0,$C117-SUMIFS($H117:$AU117,$H$6:$AU$6,"Rest",$H$5:$AU$5,"&lt;"&amp;AS$5)))</f>
        <v/>
      </c>
      <c r="AU117" s="44">
        <f>ROUND(AS117-AT117,2)</f>
        <v/>
      </c>
    </row>
    <row r="118">
      <c r="A118" s="43" t="n">
        <v>111</v>
      </c>
      <c r="B118" s="45">
        <f>EDATE(Plan!$C$7,A118-1)</f>
        <v/>
      </c>
      <c r="C118" s="46">
        <f>IF(F117&lt;=0.005,0,MAX(0,Plan!$C$6-SUMIF($H$6:$AU$6,"Min paid",H118:AU118)))</f>
        <v/>
      </c>
      <c r="D118" s="46">
        <f>SUMIF($H$6:$AU$6,"Interest",H118:AU118)</f>
        <v/>
      </c>
      <c r="E118" s="46">
        <f>SUMIF($H$6:$AU$6,"Min paid",H118:AU118)+SUMIF($H$6:$AU$6,"Extra paid",H118:AU118)</f>
        <v/>
      </c>
      <c r="F118" s="46">
        <f>SUMIF($H$6:$AU$6,"Balance",H118:AU118)</f>
        <v/>
      </c>
      <c r="G118" s="47">
        <f>IF(AND(F118&lt;=0.005,F117&gt;0.005),A118,"")</f>
        <v/>
      </c>
      <c r="H118" s="44">
        <f>ROUND(L117*N(Debts!$D$6)/12,2)</f>
        <v/>
      </c>
      <c r="I118" s="44">
        <f>MIN(N(Debts!$E$6),L117+H118)</f>
        <v/>
      </c>
      <c r="J118" s="44">
        <f>L117+H118-I118</f>
        <v/>
      </c>
      <c r="K118" s="44">
        <f>MIN(J118,MAX(0,$C118-SUMIFS($H118:$AU118,$H$6:$AU$6,"Rest",$H$5:$AU$5,"&lt;"&amp;J$5)))</f>
        <v/>
      </c>
      <c r="L118" s="44">
        <f>ROUND(J118-K118,2)</f>
        <v/>
      </c>
      <c r="M118" s="44">
        <f>ROUND(Q117*N(Debts!$D$7)/12,2)</f>
        <v/>
      </c>
      <c r="N118" s="44">
        <f>MIN(N(Debts!$E$7),Q117+M118)</f>
        <v/>
      </c>
      <c r="O118" s="44">
        <f>Q117+M118-N118</f>
        <v/>
      </c>
      <c r="P118" s="44">
        <f>MIN(O118,MAX(0,$C118-SUMIFS($H118:$AU118,$H$6:$AU$6,"Rest",$H$5:$AU$5,"&lt;"&amp;O$5)))</f>
        <v/>
      </c>
      <c r="Q118" s="44">
        <f>ROUND(O118-P118,2)</f>
        <v/>
      </c>
      <c r="R118" s="44">
        <f>ROUND(V117*N(Debts!$D$8)/12,2)</f>
        <v/>
      </c>
      <c r="S118" s="44">
        <f>MIN(N(Debts!$E$8),V117+R118)</f>
        <v/>
      </c>
      <c r="T118" s="44">
        <f>V117+R118-S118</f>
        <v/>
      </c>
      <c r="U118" s="44">
        <f>MIN(T118,MAX(0,$C118-SUMIFS($H118:$AU118,$H$6:$AU$6,"Rest",$H$5:$AU$5,"&lt;"&amp;T$5)))</f>
        <v/>
      </c>
      <c r="V118" s="44">
        <f>ROUND(T118-U118,2)</f>
        <v/>
      </c>
      <c r="W118" s="44">
        <f>ROUND(AA117*N(Debts!$D$9)/12,2)</f>
        <v/>
      </c>
      <c r="X118" s="44">
        <f>MIN(N(Debts!$E$9),AA117+W118)</f>
        <v/>
      </c>
      <c r="Y118" s="44">
        <f>AA117+W118-X118</f>
        <v/>
      </c>
      <c r="Z118" s="44">
        <f>MIN(Y118,MAX(0,$C118-SUMIFS($H118:$AU118,$H$6:$AU$6,"Rest",$H$5:$AU$5,"&lt;"&amp;Y$5)))</f>
        <v/>
      </c>
      <c r="AA118" s="44">
        <f>ROUND(Y118-Z118,2)</f>
        <v/>
      </c>
      <c r="AB118" s="44">
        <f>ROUND(AF117*N(Debts!$D$10)/12,2)</f>
        <v/>
      </c>
      <c r="AC118" s="44">
        <f>MIN(N(Debts!$E$10),AF117+AB118)</f>
        <v/>
      </c>
      <c r="AD118" s="44">
        <f>AF117+AB118-AC118</f>
        <v/>
      </c>
      <c r="AE118" s="44">
        <f>MIN(AD118,MAX(0,$C118-SUMIFS($H118:$AU118,$H$6:$AU$6,"Rest",$H$5:$AU$5,"&lt;"&amp;AD$5)))</f>
        <v/>
      </c>
      <c r="AF118" s="44">
        <f>ROUND(AD118-AE118,2)</f>
        <v/>
      </c>
      <c r="AG118" s="44">
        <f>ROUND(AK117*N(Debts!$D$11)/12,2)</f>
        <v/>
      </c>
      <c r="AH118" s="44">
        <f>MIN(N(Debts!$E$11),AK117+AG118)</f>
        <v/>
      </c>
      <c r="AI118" s="44">
        <f>AK117+AG118-AH118</f>
        <v/>
      </c>
      <c r="AJ118" s="44">
        <f>MIN(AI118,MAX(0,$C118-SUMIFS($H118:$AU118,$H$6:$AU$6,"Rest",$H$5:$AU$5,"&lt;"&amp;AI$5)))</f>
        <v/>
      </c>
      <c r="AK118" s="44">
        <f>ROUND(AI118-AJ118,2)</f>
        <v/>
      </c>
      <c r="AL118" s="44">
        <f>ROUND(AP117*N(Debts!$D$12)/12,2)</f>
        <v/>
      </c>
      <c r="AM118" s="44">
        <f>MIN(N(Debts!$E$12),AP117+AL118)</f>
        <v/>
      </c>
      <c r="AN118" s="44">
        <f>AP117+AL118-AM118</f>
        <v/>
      </c>
      <c r="AO118" s="44">
        <f>MIN(AN118,MAX(0,$C118-SUMIFS($H118:$AU118,$H$6:$AU$6,"Rest",$H$5:$AU$5,"&lt;"&amp;AN$5)))</f>
        <v/>
      </c>
      <c r="AP118" s="44">
        <f>ROUND(AN118-AO118,2)</f>
        <v/>
      </c>
      <c r="AQ118" s="44">
        <f>ROUND(AU117*N(Debts!$D$13)/12,2)</f>
        <v/>
      </c>
      <c r="AR118" s="44">
        <f>MIN(N(Debts!$E$13),AU117+AQ118)</f>
        <v/>
      </c>
      <c r="AS118" s="44">
        <f>AU117+AQ118-AR118</f>
        <v/>
      </c>
      <c r="AT118" s="44">
        <f>MIN(AS118,MAX(0,$C118-SUMIFS($H118:$AU118,$H$6:$AU$6,"Rest",$H$5:$AU$5,"&lt;"&amp;AS$5)))</f>
        <v/>
      </c>
      <c r="AU118" s="44">
        <f>ROUND(AS118-AT118,2)</f>
        <v/>
      </c>
    </row>
    <row r="119">
      <c r="A119" s="43" t="n">
        <v>112</v>
      </c>
      <c r="B119" s="45">
        <f>EDATE(Plan!$C$7,A119-1)</f>
        <v/>
      </c>
      <c r="C119" s="46">
        <f>IF(F118&lt;=0.005,0,MAX(0,Plan!$C$6-SUMIF($H$6:$AU$6,"Min paid",H119:AU119)))</f>
        <v/>
      </c>
      <c r="D119" s="46">
        <f>SUMIF($H$6:$AU$6,"Interest",H119:AU119)</f>
        <v/>
      </c>
      <c r="E119" s="46">
        <f>SUMIF($H$6:$AU$6,"Min paid",H119:AU119)+SUMIF($H$6:$AU$6,"Extra paid",H119:AU119)</f>
        <v/>
      </c>
      <c r="F119" s="46">
        <f>SUMIF($H$6:$AU$6,"Balance",H119:AU119)</f>
        <v/>
      </c>
      <c r="G119" s="47">
        <f>IF(AND(F119&lt;=0.005,F118&gt;0.005),A119,"")</f>
        <v/>
      </c>
      <c r="H119" s="44">
        <f>ROUND(L118*N(Debts!$D$6)/12,2)</f>
        <v/>
      </c>
      <c r="I119" s="44">
        <f>MIN(N(Debts!$E$6),L118+H119)</f>
        <v/>
      </c>
      <c r="J119" s="44">
        <f>L118+H119-I119</f>
        <v/>
      </c>
      <c r="K119" s="44">
        <f>MIN(J119,MAX(0,$C119-SUMIFS($H119:$AU119,$H$6:$AU$6,"Rest",$H$5:$AU$5,"&lt;"&amp;J$5)))</f>
        <v/>
      </c>
      <c r="L119" s="44">
        <f>ROUND(J119-K119,2)</f>
        <v/>
      </c>
      <c r="M119" s="44">
        <f>ROUND(Q118*N(Debts!$D$7)/12,2)</f>
        <v/>
      </c>
      <c r="N119" s="44">
        <f>MIN(N(Debts!$E$7),Q118+M119)</f>
        <v/>
      </c>
      <c r="O119" s="44">
        <f>Q118+M119-N119</f>
        <v/>
      </c>
      <c r="P119" s="44">
        <f>MIN(O119,MAX(0,$C119-SUMIFS($H119:$AU119,$H$6:$AU$6,"Rest",$H$5:$AU$5,"&lt;"&amp;O$5)))</f>
        <v/>
      </c>
      <c r="Q119" s="44">
        <f>ROUND(O119-P119,2)</f>
        <v/>
      </c>
      <c r="R119" s="44">
        <f>ROUND(V118*N(Debts!$D$8)/12,2)</f>
        <v/>
      </c>
      <c r="S119" s="44">
        <f>MIN(N(Debts!$E$8),V118+R119)</f>
        <v/>
      </c>
      <c r="T119" s="44">
        <f>V118+R119-S119</f>
        <v/>
      </c>
      <c r="U119" s="44">
        <f>MIN(T119,MAX(0,$C119-SUMIFS($H119:$AU119,$H$6:$AU$6,"Rest",$H$5:$AU$5,"&lt;"&amp;T$5)))</f>
        <v/>
      </c>
      <c r="V119" s="44">
        <f>ROUND(T119-U119,2)</f>
        <v/>
      </c>
      <c r="W119" s="44">
        <f>ROUND(AA118*N(Debts!$D$9)/12,2)</f>
        <v/>
      </c>
      <c r="X119" s="44">
        <f>MIN(N(Debts!$E$9),AA118+W119)</f>
        <v/>
      </c>
      <c r="Y119" s="44">
        <f>AA118+W119-X119</f>
        <v/>
      </c>
      <c r="Z119" s="44">
        <f>MIN(Y119,MAX(0,$C119-SUMIFS($H119:$AU119,$H$6:$AU$6,"Rest",$H$5:$AU$5,"&lt;"&amp;Y$5)))</f>
        <v/>
      </c>
      <c r="AA119" s="44">
        <f>ROUND(Y119-Z119,2)</f>
        <v/>
      </c>
      <c r="AB119" s="44">
        <f>ROUND(AF118*N(Debts!$D$10)/12,2)</f>
        <v/>
      </c>
      <c r="AC119" s="44">
        <f>MIN(N(Debts!$E$10),AF118+AB119)</f>
        <v/>
      </c>
      <c r="AD119" s="44">
        <f>AF118+AB119-AC119</f>
        <v/>
      </c>
      <c r="AE119" s="44">
        <f>MIN(AD119,MAX(0,$C119-SUMIFS($H119:$AU119,$H$6:$AU$6,"Rest",$H$5:$AU$5,"&lt;"&amp;AD$5)))</f>
        <v/>
      </c>
      <c r="AF119" s="44">
        <f>ROUND(AD119-AE119,2)</f>
        <v/>
      </c>
      <c r="AG119" s="44">
        <f>ROUND(AK118*N(Debts!$D$11)/12,2)</f>
        <v/>
      </c>
      <c r="AH119" s="44">
        <f>MIN(N(Debts!$E$11),AK118+AG119)</f>
        <v/>
      </c>
      <c r="AI119" s="44">
        <f>AK118+AG119-AH119</f>
        <v/>
      </c>
      <c r="AJ119" s="44">
        <f>MIN(AI119,MAX(0,$C119-SUMIFS($H119:$AU119,$H$6:$AU$6,"Rest",$H$5:$AU$5,"&lt;"&amp;AI$5)))</f>
        <v/>
      </c>
      <c r="AK119" s="44">
        <f>ROUND(AI119-AJ119,2)</f>
        <v/>
      </c>
      <c r="AL119" s="44">
        <f>ROUND(AP118*N(Debts!$D$12)/12,2)</f>
        <v/>
      </c>
      <c r="AM119" s="44">
        <f>MIN(N(Debts!$E$12),AP118+AL119)</f>
        <v/>
      </c>
      <c r="AN119" s="44">
        <f>AP118+AL119-AM119</f>
        <v/>
      </c>
      <c r="AO119" s="44">
        <f>MIN(AN119,MAX(0,$C119-SUMIFS($H119:$AU119,$H$6:$AU$6,"Rest",$H$5:$AU$5,"&lt;"&amp;AN$5)))</f>
        <v/>
      </c>
      <c r="AP119" s="44">
        <f>ROUND(AN119-AO119,2)</f>
        <v/>
      </c>
      <c r="AQ119" s="44">
        <f>ROUND(AU118*N(Debts!$D$13)/12,2)</f>
        <v/>
      </c>
      <c r="AR119" s="44">
        <f>MIN(N(Debts!$E$13),AU118+AQ119)</f>
        <v/>
      </c>
      <c r="AS119" s="44">
        <f>AU118+AQ119-AR119</f>
        <v/>
      </c>
      <c r="AT119" s="44">
        <f>MIN(AS119,MAX(0,$C119-SUMIFS($H119:$AU119,$H$6:$AU$6,"Rest",$H$5:$AU$5,"&lt;"&amp;AS$5)))</f>
        <v/>
      </c>
      <c r="AU119" s="44">
        <f>ROUND(AS119-AT119,2)</f>
        <v/>
      </c>
    </row>
    <row r="120">
      <c r="A120" s="43" t="n">
        <v>113</v>
      </c>
      <c r="B120" s="45">
        <f>EDATE(Plan!$C$7,A120-1)</f>
        <v/>
      </c>
      <c r="C120" s="46">
        <f>IF(F119&lt;=0.005,0,MAX(0,Plan!$C$6-SUMIF($H$6:$AU$6,"Min paid",H120:AU120)))</f>
        <v/>
      </c>
      <c r="D120" s="46">
        <f>SUMIF($H$6:$AU$6,"Interest",H120:AU120)</f>
        <v/>
      </c>
      <c r="E120" s="46">
        <f>SUMIF($H$6:$AU$6,"Min paid",H120:AU120)+SUMIF($H$6:$AU$6,"Extra paid",H120:AU120)</f>
        <v/>
      </c>
      <c r="F120" s="46">
        <f>SUMIF($H$6:$AU$6,"Balance",H120:AU120)</f>
        <v/>
      </c>
      <c r="G120" s="47">
        <f>IF(AND(F120&lt;=0.005,F119&gt;0.005),A120,"")</f>
        <v/>
      </c>
      <c r="H120" s="44">
        <f>ROUND(L119*N(Debts!$D$6)/12,2)</f>
        <v/>
      </c>
      <c r="I120" s="44">
        <f>MIN(N(Debts!$E$6),L119+H120)</f>
        <v/>
      </c>
      <c r="J120" s="44">
        <f>L119+H120-I120</f>
        <v/>
      </c>
      <c r="K120" s="44">
        <f>MIN(J120,MAX(0,$C120-SUMIFS($H120:$AU120,$H$6:$AU$6,"Rest",$H$5:$AU$5,"&lt;"&amp;J$5)))</f>
        <v/>
      </c>
      <c r="L120" s="44">
        <f>ROUND(J120-K120,2)</f>
        <v/>
      </c>
      <c r="M120" s="44">
        <f>ROUND(Q119*N(Debts!$D$7)/12,2)</f>
        <v/>
      </c>
      <c r="N120" s="44">
        <f>MIN(N(Debts!$E$7),Q119+M120)</f>
        <v/>
      </c>
      <c r="O120" s="44">
        <f>Q119+M120-N120</f>
        <v/>
      </c>
      <c r="P120" s="44">
        <f>MIN(O120,MAX(0,$C120-SUMIFS($H120:$AU120,$H$6:$AU$6,"Rest",$H$5:$AU$5,"&lt;"&amp;O$5)))</f>
        <v/>
      </c>
      <c r="Q120" s="44">
        <f>ROUND(O120-P120,2)</f>
        <v/>
      </c>
      <c r="R120" s="44">
        <f>ROUND(V119*N(Debts!$D$8)/12,2)</f>
        <v/>
      </c>
      <c r="S120" s="44">
        <f>MIN(N(Debts!$E$8),V119+R120)</f>
        <v/>
      </c>
      <c r="T120" s="44">
        <f>V119+R120-S120</f>
        <v/>
      </c>
      <c r="U120" s="44">
        <f>MIN(T120,MAX(0,$C120-SUMIFS($H120:$AU120,$H$6:$AU$6,"Rest",$H$5:$AU$5,"&lt;"&amp;T$5)))</f>
        <v/>
      </c>
      <c r="V120" s="44">
        <f>ROUND(T120-U120,2)</f>
        <v/>
      </c>
      <c r="W120" s="44">
        <f>ROUND(AA119*N(Debts!$D$9)/12,2)</f>
        <v/>
      </c>
      <c r="X120" s="44">
        <f>MIN(N(Debts!$E$9),AA119+W120)</f>
        <v/>
      </c>
      <c r="Y120" s="44">
        <f>AA119+W120-X120</f>
        <v/>
      </c>
      <c r="Z120" s="44">
        <f>MIN(Y120,MAX(0,$C120-SUMIFS($H120:$AU120,$H$6:$AU$6,"Rest",$H$5:$AU$5,"&lt;"&amp;Y$5)))</f>
        <v/>
      </c>
      <c r="AA120" s="44">
        <f>ROUND(Y120-Z120,2)</f>
        <v/>
      </c>
      <c r="AB120" s="44">
        <f>ROUND(AF119*N(Debts!$D$10)/12,2)</f>
        <v/>
      </c>
      <c r="AC120" s="44">
        <f>MIN(N(Debts!$E$10),AF119+AB120)</f>
        <v/>
      </c>
      <c r="AD120" s="44">
        <f>AF119+AB120-AC120</f>
        <v/>
      </c>
      <c r="AE120" s="44">
        <f>MIN(AD120,MAX(0,$C120-SUMIFS($H120:$AU120,$H$6:$AU$6,"Rest",$H$5:$AU$5,"&lt;"&amp;AD$5)))</f>
        <v/>
      </c>
      <c r="AF120" s="44">
        <f>ROUND(AD120-AE120,2)</f>
        <v/>
      </c>
      <c r="AG120" s="44">
        <f>ROUND(AK119*N(Debts!$D$11)/12,2)</f>
        <v/>
      </c>
      <c r="AH120" s="44">
        <f>MIN(N(Debts!$E$11),AK119+AG120)</f>
        <v/>
      </c>
      <c r="AI120" s="44">
        <f>AK119+AG120-AH120</f>
        <v/>
      </c>
      <c r="AJ120" s="44">
        <f>MIN(AI120,MAX(0,$C120-SUMIFS($H120:$AU120,$H$6:$AU$6,"Rest",$H$5:$AU$5,"&lt;"&amp;AI$5)))</f>
        <v/>
      </c>
      <c r="AK120" s="44">
        <f>ROUND(AI120-AJ120,2)</f>
        <v/>
      </c>
      <c r="AL120" s="44">
        <f>ROUND(AP119*N(Debts!$D$12)/12,2)</f>
        <v/>
      </c>
      <c r="AM120" s="44">
        <f>MIN(N(Debts!$E$12),AP119+AL120)</f>
        <v/>
      </c>
      <c r="AN120" s="44">
        <f>AP119+AL120-AM120</f>
        <v/>
      </c>
      <c r="AO120" s="44">
        <f>MIN(AN120,MAX(0,$C120-SUMIFS($H120:$AU120,$H$6:$AU$6,"Rest",$H$5:$AU$5,"&lt;"&amp;AN$5)))</f>
        <v/>
      </c>
      <c r="AP120" s="44">
        <f>ROUND(AN120-AO120,2)</f>
        <v/>
      </c>
      <c r="AQ120" s="44">
        <f>ROUND(AU119*N(Debts!$D$13)/12,2)</f>
        <v/>
      </c>
      <c r="AR120" s="44">
        <f>MIN(N(Debts!$E$13),AU119+AQ120)</f>
        <v/>
      </c>
      <c r="AS120" s="44">
        <f>AU119+AQ120-AR120</f>
        <v/>
      </c>
      <c r="AT120" s="44">
        <f>MIN(AS120,MAX(0,$C120-SUMIFS($H120:$AU120,$H$6:$AU$6,"Rest",$H$5:$AU$5,"&lt;"&amp;AS$5)))</f>
        <v/>
      </c>
      <c r="AU120" s="44">
        <f>ROUND(AS120-AT120,2)</f>
        <v/>
      </c>
    </row>
    <row r="121">
      <c r="A121" s="43" t="n">
        <v>114</v>
      </c>
      <c r="B121" s="45">
        <f>EDATE(Plan!$C$7,A121-1)</f>
        <v/>
      </c>
      <c r="C121" s="46">
        <f>IF(F120&lt;=0.005,0,MAX(0,Plan!$C$6-SUMIF($H$6:$AU$6,"Min paid",H121:AU121)))</f>
        <v/>
      </c>
      <c r="D121" s="46">
        <f>SUMIF($H$6:$AU$6,"Interest",H121:AU121)</f>
        <v/>
      </c>
      <c r="E121" s="46">
        <f>SUMIF($H$6:$AU$6,"Min paid",H121:AU121)+SUMIF($H$6:$AU$6,"Extra paid",H121:AU121)</f>
        <v/>
      </c>
      <c r="F121" s="46">
        <f>SUMIF($H$6:$AU$6,"Balance",H121:AU121)</f>
        <v/>
      </c>
      <c r="G121" s="47">
        <f>IF(AND(F121&lt;=0.005,F120&gt;0.005),A121,"")</f>
        <v/>
      </c>
      <c r="H121" s="44">
        <f>ROUND(L120*N(Debts!$D$6)/12,2)</f>
        <v/>
      </c>
      <c r="I121" s="44">
        <f>MIN(N(Debts!$E$6),L120+H121)</f>
        <v/>
      </c>
      <c r="J121" s="44">
        <f>L120+H121-I121</f>
        <v/>
      </c>
      <c r="K121" s="44">
        <f>MIN(J121,MAX(0,$C121-SUMIFS($H121:$AU121,$H$6:$AU$6,"Rest",$H$5:$AU$5,"&lt;"&amp;J$5)))</f>
        <v/>
      </c>
      <c r="L121" s="44">
        <f>ROUND(J121-K121,2)</f>
        <v/>
      </c>
      <c r="M121" s="44">
        <f>ROUND(Q120*N(Debts!$D$7)/12,2)</f>
        <v/>
      </c>
      <c r="N121" s="44">
        <f>MIN(N(Debts!$E$7),Q120+M121)</f>
        <v/>
      </c>
      <c r="O121" s="44">
        <f>Q120+M121-N121</f>
        <v/>
      </c>
      <c r="P121" s="44">
        <f>MIN(O121,MAX(0,$C121-SUMIFS($H121:$AU121,$H$6:$AU$6,"Rest",$H$5:$AU$5,"&lt;"&amp;O$5)))</f>
        <v/>
      </c>
      <c r="Q121" s="44">
        <f>ROUND(O121-P121,2)</f>
        <v/>
      </c>
      <c r="R121" s="44">
        <f>ROUND(V120*N(Debts!$D$8)/12,2)</f>
        <v/>
      </c>
      <c r="S121" s="44">
        <f>MIN(N(Debts!$E$8),V120+R121)</f>
        <v/>
      </c>
      <c r="T121" s="44">
        <f>V120+R121-S121</f>
        <v/>
      </c>
      <c r="U121" s="44">
        <f>MIN(T121,MAX(0,$C121-SUMIFS($H121:$AU121,$H$6:$AU$6,"Rest",$H$5:$AU$5,"&lt;"&amp;T$5)))</f>
        <v/>
      </c>
      <c r="V121" s="44">
        <f>ROUND(T121-U121,2)</f>
        <v/>
      </c>
      <c r="W121" s="44">
        <f>ROUND(AA120*N(Debts!$D$9)/12,2)</f>
        <v/>
      </c>
      <c r="X121" s="44">
        <f>MIN(N(Debts!$E$9),AA120+W121)</f>
        <v/>
      </c>
      <c r="Y121" s="44">
        <f>AA120+W121-X121</f>
        <v/>
      </c>
      <c r="Z121" s="44">
        <f>MIN(Y121,MAX(0,$C121-SUMIFS($H121:$AU121,$H$6:$AU$6,"Rest",$H$5:$AU$5,"&lt;"&amp;Y$5)))</f>
        <v/>
      </c>
      <c r="AA121" s="44">
        <f>ROUND(Y121-Z121,2)</f>
        <v/>
      </c>
      <c r="AB121" s="44">
        <f>ROUND(AF120*N(Debts!$D$10)/12,2)</f>
        <v/>
      </c>
      <c r="AC121" s="44">
        <f>MIN(N(Debts!$E$10),AF120+AB121)</f>
        <v/>
      </c>
      <c r="AD121" s="44">
        <f>AF120+AB121-AC121</f>
        <v/>
      </c>
      <c r="AE121" s="44">
        <f>MIN(AD121,MAX(0,$C121-SUMIFS($H121:$AU121,$H$6:$AU$6,"Rest",$H$5:$AU$5,"&lt;"&amp;AD$5)))</f>
        <v/>
      </c>
      <c r="AF121" s="44">
        <f>ROUND(AD121-AE121,2)</f>
        <v/>
      </c>
      <c r="AG121" s="44">
        <f>ROUND(AK120*N(Debts!$D$11)/12,2)</f>
        <v/>
      </c>
      <c r="AH121" s="44">
        <f>MIN(N(Debts!$E$11),AK120+AG121)</f>
        <v/>
      </c>
      <c r="AI121" s="44">
        <f>AK120+AG121-AH121</f>
        <v/>
      </c>
      <c r="AJ121" s="44">
        <f>MIN(AI121,MAX(0,$C121-SUMIFS($H121:$AU121,$H$6:$AU$6,"Rest",$H$5:$AU$5,"&lt;"&amp;AI$5)))</f>
        <v/>
      </c>
      <c r="AK121" s="44">
        <f>ROUND(AI121-AJ121,2)</f>
        <v/>
      </c>
      <c r="AL121" s="44">
        <f>ROUND(AP120*N(Debts!$D$12)/12,2)</f>
        <v/>
      </c>
      <c r="AM121" s="44">
        <f>MIN(N(Debts!$E$12),AP120+AL121)</f>
        <v/>
      </c>
      <c r="AN121" s="44">
        <f>AP120+AL121-AM121</f>
        <v/>
      </c>
      <c r="AO121" s="44">
        <f>MIN(AN121,MAX(0,$C121-SUMIFS($H121:$AU121,$H$6:$AU$6,"Rest",$H$5:$AU$5,"&lt;"&amp;AN$5)))</f>
        <v/>
      </c>
      <c r="AP121" s="44">
        <f>ROUND(AN121-AO121,2)</f>
        <v/>
      </c>
      <c r="AQ121" s="44">
        <f>ROUND(AU120*N(Debts!$D$13)/12,2)</f>
        <v/>
      </c>
      <c r="AR121" s="44">
        <f>MIN(N(Debts!$E$13),AU120+AQ121)</f>
        <v/>
      </c>
      <c r="AS121" s="44">
        <f>AU120+AQ121-AR121</f>
        <v/>
      </c>
      <c r="AT121" s="44">
        <f>MIN(AS121,MAX(0,$C121-SUMIFS($H121:$AU121,$H$6:$AU$6,"Rest",$H$5:$AU$5,"&lt;"&amp;AS$5)))</f>
        <v/>
      </c>
      <c r="AU121" s="44">
        <f>ROUND(AS121-AT121,2)</f>
        <v/>
      </c>
    </row>
    <row r="122">
      <c r="A122" s="43" t="n">
        <v>115</v>
      </c>
      <c r="B122" s="45">
        <f>EDATE(Plan!$C$7,A122-1)</f>
        <v/>
      </c>
      <c r="C122" s="46">
        <f>IF(F121&lt;=0.005,0,MAX(0,Plan!$C$6-SUMIF($H$6:$AU$6,"Min paid",H122:AU122)))</f>
        <v/>
      </c>
      <c r="D122" s="46">
        <f>SUMIF($H$6:$AU$6,"Interest",H122:AU122)</f>
        <v/>
      </c>
      <c r="E122" s="46">
        <f>SUMIF($H$6:$AU$6,"Min paid",H122:AU122)+SUMIF($H$6:$AU$6,"Extra paid",H122:AU122)</f>
        <v/>
      </c>
      <c r="F122" s="46">
        <f>SUMIF($H$6:$AU$6,"Balance",H122:AU122)</f>
        <v/>
      </c>
      <c r="G122" s="47">
        <f>IF(AND(F122&lt;=0.005,F121&gt;0.005),A122,"")</f>
        <v/>
      </c>
      <c r="H122" s="44">
        <f>ROUND(L121*N(Debts!$D$6)/12,2)</f>
        <v/>
      </c>
      <c r="I122" s="44">
        <f>MIN(N(Debts!$E$6),L121+H122)</f>
        <v/>
      </c>
      <c r="J122" s="44">
        <f>L121+H122-I122</f>
        <v/>
      </c>
      <c r="K122" s="44">
        <f>MIN(J122,MAX(0,$C122-SUMIFS($H122:$AU122,$H$6:$AU$6,"Rest",$H$5:$AU$5,"&lt;"&amp;J$5)))</f>
        <v/>
      </c>
      <c r="L122" s="44">
        <f>ROUND(J122-K122,2)</f>
        <v/>
      </c>
      <c r="M122" s="44">
        <f>ROUND(Q121*N(Debts!$D$7)/12,2)</f>
        <v/>
      </c>
      <c r="N122" s="44">
        <f>MIN(N(Debts!$E$7),Q121+M122)</f>
        <v/>
      </c>
      <c r="O122" s="44">
        <f>Q121+M122-N122</f>
        <v/>
      </c>
      <c r="P122" s="44">
        <f>MIN(O122,MAX(0,$C122-SUMIFS($H122:$AU122,$H$6:$AU$6,"Rest",$H$5:$AU$5,"&lt;"&amp;O$5)))</f>
        <v/>
      </c>
      <c r="Q122" s="44">
        <f>ROUND(O122-P122,2)</f>
        <v/>
      </c>
      <c r="R122" s="44">
        <f>ROUND(V121*N(Debts!$D$8)/12,2)</f>
        <v/>
      </c>
      <c r="S122" s="44">
        <f>MIN(N(Debts!$E$8),V121+R122)</f>
        <v/>
      </c>
      <c r="T122" s="44">
        <f>V121+R122-S122</f>
        <v/>
      </c>
      <c r="U122" s="44">
        <f>MIN(T122,MAX(0,$C122-SUMIFS($H122:$AU122,$H$6:$AU$6,"Rest",$H$5:$AU$5,"&lt;"&amp;T$5)))</f>
        <v/>
      </c>
      <c r="V122" s="44">
        <f>ROUND(T122-U122,2)</f>
        <v/>
      </c>
      <c r="W122" s="44">
        <f>ROUND(AA121*N(Debts!$D$9)/12,2)</f>
        <v/>
      </c>
      <c r="X122" s="44">
        <f>MIN(N(Debts!$E$9),AA121+W122)</f>
        <v/>
      </c>
      <c r="Y122" s="44">
        <f>AA121+W122-X122</f>
        <v/>
      </c>
      <c r="Z122" s="44">
        <f>MIN(Y122,MAX(0,$C122-SUMIFS($H122:$AU122,$H$6:$AU$6,"Rest",$H$5:$AU$5,"&lt;"&amp;Y$5)))</f>
        <v/>
      </c>
      <c r="AA122" s="44">
        <f>ROUND(Y122-Z122,2)</f>
        <v/>
      </c>
      <c r="AB122" s="44">
        <f>ROUND(AF121*N(Debts!$D$10)/12,2)</f>
        <v/>
      </c>
      <c r="AC122" s="44">
        <f>MIN(N(Debts!$E$10),AF121+AB122)</f>
        <v/>
      </c>
      <c r="AD122" s="44">
        <f>AF121+AB122-AC122</f>
        <v/>
      </c>
      <c r="AE122" s="44">
        <f>MIN(AD122,MAX(0,$C122-SUMIFS($H122:$AU122,$H$6:$AU$6,"Rest",$H$5:$AU$5,"&lt;"&amp;AD$5)))</f>
        <v/>
      </c>
      <c r="AF122" s="44">
        <f>ROUND(AD122-AE122,2)</f>
        <v/>
      </c>
      <c r="AG122" s="44">
        <f>ROUND(AK121*N(Debts!$D$11)/12,2)</f>
        <v/>
      </c>
      <c r="AH122" s="44">
        <f>MIN(N(Debts!$E$11),AK121+AG122)</f>
        <v/>
      </c>
      <c r="AI122" s="44">
        <f>AK121+AG122-AH122</f>
        <v/>
      </c>
      <c r="AJ122" s="44">
        <f>MIN(AI122,MAX(0,$C122-SUMIFS($H122:$AU122,$H$6:$AU$6,"Rest",$H$5:$AU$5,"&lt;"&amp;AI$5)))</f>
        <v/>
      </c>
      <c r="AK122" s="44">
        <f>ROUND(AI122-AJ122,2)</f>
        <v/>
      </c>
      <c r="AL122" s="44">
        <f>ROUND(AP121*N(Debts!$D$12)/12,2)</f>
        <v/>
      </c>
      <c r="AM122" s="44">
        <f>MIN(N(Debts!$E$12),AP121+AL122)</f>
        <v/>
      </c>
      <c r="AN122" s="44">
        <f>AP121+AL122-AM122</f>
        <v/>
      </c>
      <c r="AO122" s="44">
        <f>MIN(AN122,MAX(0,$C122-SUMIFS($H122:$AU122,$H$6:$AU$6,"Rest",$H$5:$AU$5,"&lt;"&amp;AN$5)))</f>
        <v/>
      </c>
      <c r="AP122" s="44">
        <f>ROUND(AN122-AO122,2)</f>
        <v/>
      </c>
      <c r="AQ122" s="44">
        <f>ROUND(AU121*N(Debts!$D$13)/12,2)</f>
        <v/>
      </c>
      <c r="AR122" s="44">
        <f>MIN(N(Debts!$E$13),AU121+AQ122)</f>
        <v/>
      </c>
      <c r="AS122" s="44">
        <f>AU121+AQ122-AR122</f>
        <v/>
      </c>
      <c r="AT122" s="44">
        <f>MIN(AS122,MAX(0,$C122-SUMIFS($H122:$AU122,$H$6:$AU$6,"Rest",$H$5:$AU$5,"&lt;"&amp;AS$5)))</f>
        <v/>
      </c>
      <c r="AU122" s="44">
        <f>ROUND(AS122-AT122,2)</f>
        <v/>
      </c>
    </row>
    <row r="123">
      <c r="A123" s="43" t="n">
        <v>116</v>
      </c>
      <c r="B123" s="45">
        <f>EDATE(Plan!$C$7,A123-1)</f>
        <v/>
      </c>
      <c r="C123" s="46">
        <f>IF(F122&lt;=0.005,0,MAX(0,Plan!$C$6-SUMIF($H$6:$AU$6,"Min paid",H123:AU123)))</f>
        <v/>
      </c>
      <c r="D123" s="46">
        <f>SUMIF($H$6:$AU$6,"Interest",H123:AU123)</f>
        <v/>
      </c>
      <c r="E123" s="46">
        <f>SUMIF($H$6:$AU$6,"Min paid",H123:AU123)+SUMIF($H$6:$AU$6,"Extra paid",H123:AU123)</f>
        <v/>
      </c>
      <c r="F123" s="46">
        <f>SUMIF($H$6:$AU$6,"Balance",H123:AU123)</f>
        <v/>
      </c>
      <c r="G123" s="47">
        <f>IF(AND(F123&lt;=0.005,F122&gt;0.005),A123,"")</f>
        <v/>
      </c>
      <c r="H123" s="44">
        <f>ROUND(L122*N(Debts!$D$6)/12,2)</f>
        <v/>
      </c>
      <c r="I123" s="44">
        <f>MIN(N(Debts!$E$6),L122+H123)</f>
        <v/>
      </c>
      <c r="J123" s="44">
        <f>L122+H123-I123</f>
        <v/>
      </c>
      <c r="K123" s="44">
        <f>MIN(J123,MAX(0,$C123-SUMIFS($H123:$AU123,$H$6:$AU$6,"Rest",$H$5:$AU$5,"&lt;"&amp;J$5)))</f>
        <v/>
      </c>
      <c r="L123" s="44">
        <f>ROUND(J123-K123,2)</f>
        <v/>
      </c>
      <c r="M123" s="44">
        <f>ROUND(Q122*N(Debts!$D$7)/12,2)</f>
        <v/>
      </c>
      <c r="N123" s="44">
        <f>MIN(N(Debts!$E$7),Q122+M123)</f>
        <v/>
      </c>
      <c r="O123" s="44">
        <f>Q122+M123-N123</f>
        <v/>
      </c>
      <c r="P123" s="44">
        <f>MIN(O123,MAX(0,$C123-SUMIFS($H123:$AU123,$H$6:$AU$6,"Rest",$H$5:$AU$5,"&lt;"&amp;O$5)))</f>
        <v/>
      </c>
      <c r="Q123" s="44">
        <f>ROUND(O123-P123,2)</f>
        <v/>
      </c>
      <c r="R123" s="44">
        <f>ROUND(V122*N(Debts!$D$8)/12,2)</f>
        <v/>
      </c>
      <c r="S123" s="44">
        <f>MIN(N(Debts!$E$8),V122+R123)</f>
        <v/>
      </c>
      <c r="T123" s="44">
        <f>V122+R123-S123</f>
        <v/>
      </c>
      <c r="U123" s="44">
        <f>MIN(T123,MAX(0,$C123-SUMIFS($H123:$AU123,$H$6:$AU$6,"Rest",$H$5:$AU$5,"&lt;"&amp;T$5)))</f>
        <v/>
      </c>
      <c r="V123" s="44">
        <f>ROUND(T123-U123,2)</f>
        <v/>
      </c>
      <c r="W123" s="44">
        <f>ROUND(AA122*N(Debts!$D$9)/12,2)</f>
        <v/>
      </c>
      <c r="X123" s="44">
        <f>MIN(N(Debts!$E$9),AA122+W123)</f>
        <v/>
      </c>
      <c r="Y123" s="44">
        <f>AA122+W123-X123</f>
        <v/>
      </c>
      <c r="Z123" s="44">
        <f>MIN(Y123,MAX(0,$C123-SUMIFS($H123:$AU123,$H$6:$AU$6,"Rest",$H$5:$AU$5,"&lt;"&amp;Y$5)))</f>
        <v/>
      </c>
      <c r="AA123" s="44">
        <f>ROUND(Y123-Z123,2)</f>
        <v/>
      </c>
      <c r="AB123" s="44">
        <f>ROUND(AF122*N(Debts!$D$10)/12,2)</f>
        <v/>
      </c>
      <c r="AC123" s="44">
        <f>MIN(N(Debts!$E$10),AF122+AB123)</f>
        <v/>
      </c>
      <c r="AD123" s="44">
        <f>AF122+AB123-AC123</f>
        <v/>
      </c>
      <c r="AE123" s="44">
        <f>MIN(AD123,MAX(0,$C123-SUMIFS($H123:$AU123,$H$6:$AU$6,"Rest",$H$5:$AU$5,"&lt;"&amp;AD$5)))</f>
        <v/>
      </c>
      <c r="AF123" s="44">
        <f>ROUND(AD123-AE123,2)</f>
        <v/>
      </c>
      <c r="AG123" s="44">
        <f>ROUND(AK122*N(Debts!$D$11)/12,2)</f>
        <v/>
      </c>
      <c r="AH123" s="44">
        <f>MIN(N(Debts!$E$11),AK122+AG123)</f>
        <v/>
      </c>
      <c r="AI123" s="44">
        <f>AK122+AG123-AH123</f>
        <v/>
      </c>
      <c r="AJ123" s="44">
        <f>MIN(AI123,MAX(0,$C123-SUMIFS($H123:$AU123,$H$6:$AU$6,"Rest",$H$5:$AU$5,"&lt;"&amp;AI$5)))</f>
        <v/>
      </c>
      <c r="AK123" s="44">
        <f>ROUND(AI123-AJ123,2)</f>
        <v/>
      </c>
      <c r="AL123" s="44">
        <f>ROUND(AP122*N(Debts!$D$12)/12,2)</f>
        <v/>
      </c>
      <c r="AM123" s="44">
        <f>MIN(N(Debts!$E$12),AP122+AL123)</f>
        <v/>
      </c>
      <c r="AN123" s="44">
        <f>AP122+AL123-AM123</f>
        <v/>
      </c>
      <c r="AO123" s="44">
        <f>MIN(AN123,MAX(0,$C123-SUMIFS($H123:$AU123,$H$6:$AU$6,"Rest",$H$5:$AU$5,"&lt;"&amp;AN$5)))</f>
        <v/>
      </c>
      <c r="AP123" s="44">
        <f>ROUND(AN123-AO123,2)</f>
        <v/>
      </c>
      <c r="AQ123" s="44">
        <f>ROUND(AU122*N(Debts!$D$13)/12,2)</f>
        <v/>
      </c>
      <c r="AR123" s="44">
        <f>MIN(N(Debts!$E$13),AU122+AQ123)</f>
        <v/>
      </c>
      <c r="AS123" s="44">
        <f>AU122+AQ123-AR123</f>
        <v/>
      </c>
      <c r="AT123" s="44">
        <f>MIN(AS123,MAX(0,$C123-SUMIFS($H123:$AU123,$H$6:$AU$6,"Rest",$H$5:$AU$5,"&lt;"&amp;AS$5)))</f>
        <v/>
      </c>
      <c r="AU123" s="44">
        <f>ROUND(AS123-AT123,2)</f>
        <v/>
      </c>
    </row>
    <row r="124">
      <c r="A124" s="43" t="n">
        <v>117</v>
      </c>
      <c r="B124" s="45">
        <f>EDATE(Plan!$C$7,A124-1)</f>
        <v/>
      </c>
      <c r="C124" s="46">
        <f>IF(F123&lt;=0.005,0,MAX(0,Plan!$C$6-SUMIF($H$6:$AU$6,"Min paid",H124:AU124)))</f>
        <v/>
      </c>
      <c r="D124" s="46">
        <f>SUMIF($H$6:$AU$6,"Interest",H124:AU124)</f>
        <v/>
      </c>
      <c r="E124" s="46">
        <f>SUMIF($H$6:$AU$6,"Min paid",H124:AU124)+SUMIF($H$6:$AU$6,"Extra paid",H124:AU124)</f>
        <v/>
      </c>
      <c r="F124" s="46">
        <f>SUMIF($H$6:$AU$6,"Balance",H124:AU124)</f>
        <v/>
      </c>
      <c r="G124" s="47">
        <f>IF(AND(F124&lt;=0.005,F123&gt;0.005),A124,"")</f>
        <v/>
      </c>
      <c r="H124" s="44">
        <f>ROUND(L123*N(Debts!$D$6)/12,2)</f>
        <v/>
      </c>
      <c r="I124" s="44">
        <f>MIN(N(Debts!$E$6),L123+H124)</f>
        <v/>
      </c>
      <c r="J124" s="44">
        <f>L123+H124-I124</f>
        <v/>
      </c>
      <c r="K124" s="44">
        <f>MIN(J124,MAX(0,$C124-SUMIFS($H124:$AU124,$H$6:$AU$6,"Rest",$H$5:$AU$5,"&lt;"&amp;J$5)))</f>
        <v/>
      </c>
      <c r="L124" s="44">
        <f>ROUND(J124-K124,2)</f>
        <v/>
      </c>
      <c r="M124" s="44">
        <f>ROUND(Q123*N(Debts!$D$7)/12,2)</f>
        <v/>
      </c>
      <c r="N124" s="44">
        <f>MIN(N(Debts!$E$7),Q123+M124)</f>
        <v/>
      </c>
      <c r="O124" s="44">
        <f>Q123+M124-N124</f>
        <v/>
      </c>
      <c r="P124" s="44">
        <f>MIN(O124,MAX(0,$C124-SUMIFS($H124:$AU124,$H$6:$AU$6,"Rest",$H$5:$AU$5,"&lt;"&amp;O$5)))</f>
        <v/>
      </c>
      <c r="Q124" s="44">
        <f>ROUND(O124-P124,2)</f>
        <v/>
      </c>
      <c r="R124" s="44">
        <f>ROUND(V123*N(Debts!$D$8)/12,2)</f>
        <v/>
      </c>
      <c r="S124" s="44">
        <f>MIN(N(Debts!$E$8),V123+R124)</f>
        <v/>
      </c>
      <c r="T124" s="44">
        <f>V123+R124-S124</f>
        <v/>
      </c>
      <c r="U124" s="44">
        <f>MIN(T124,MAX(0,$C124-SUMIFS($H124:$AU124,$H$6:$AU$6,"Rest",$H$5:$AU$5,"&lt;"&amp;T$5)))</f>
        <v/>
      </c>
      <c r="V124" s="44">
        <f>ROUND(T124-U124,2)</f>
        <v/>
      </c>
      <c r="W124" s="44">
        <f>ROUND(AA123*N(Debts!$D$9)/12,2)</f>
        <v/>
      </c>
      <c r="X124" s="44">
        <f>MIN(N(Debts!$E$9),AA123+W124)</f>
        <v/>
      </c>
      <c r="Y124" s="44">
        <f>AA123+W124-X124</f>
        <v/>
      </c>
      <c r="Z124" s="44">
        <f>MIN(Y124,MAX(0,$C124-SUMIFS($H124:$AU124,$H$6:$AU$6,"Rest",$H$5:$AU$5,"&lt;"&amp;Y$5)))</f>
        <v/>
      </c>
      <c r="AA124" s="44">
        <f>ROUND(Y124-Z124,2)</f>
        <v/>
      </c>
      <c r="AB124" s="44">
        <f>ROUND(AF123*N(Debts!$D$10)/12,2)</f>
        <v/>
      </c>
      <c r="AC124" s="44">
        <f>MIN(N(Debts!$E$10),AF123+AB124)</f>
        <v/>
      </c>
      <c r="AD124" s="44">
        <f>AF123+AB124-AC124</f>
        <v/>
      </c>
      <c r="AE124" s="44">
        <f>MIN(AD124,MAX(0,$C124-SUMIFS($H124:$AU124,$H$6:$AU$6,"Rest",$H$5:$AU$5,"&lt;"&amp;AD$5)))</f>
        <v/>
      </c>
      <c r="AF124" s="44">
        <f>ROUND(AD124-AE124,2)</f>
        <v/>
      </c>
      <c r="AG124" s="44">
        <f>ROUND(AK123*N(Debts!$D$11)/12,2)</f>
        <v/>
      </c>
      <c r="AH124" s="44">
        <f>MIN(N(Debts!$E$11),AK123+AG124)</f>
        <v/>
      </c>
      <c r="AI124" s="44">
        <f>AK123+AG124-AH124</f>
        <v/>
      </c>
      <c r="AJ124" s="44">
        <f>MIN(AI124,MAX(0,$C124-SUMIFS($H124:$AU124,$H$6:$AU$6,"Rest",$H$5:$AU$5,"&lt;"&amp;AI$5)))</f>
        <v/>
      </c>
      <c r="AK124" s="44">
        <f>ROUND(AI124-AJ124,2)</f>
        <v/>
      </c>
      <c r="AL124" s="44">
        <f>ROUND(AP123*N(Debts!$D$12)/12,2)</f>
        <v/>
      </c>
      <c r="AM124" s="44">
        <f>MIN(N(Debts!$E$12),AP123+AL124)</f>
        <v/>
      </c>
      <c r="AN124" s="44">
        <f>AP123+AL124-AM124</f>
        <v/>
      </c>
      <c r="AO124" s="44">
        <f>MIN(AN124,MAX(0,$C124-SUMIFS($H124:$AU124,$H$6:$AU$6,"Rest",$H$5:$AU$5,"&lt;"&amp;AN$5)))</f>
        <v/>
      </c>
      <c r="AP124" s="44">
        <f>ROUND(AN124-AO124,2)</f>
        <v/>
      </c>
      <c r="AQ124" s="44">
        <f>ROUND(AU123*N(Debts!$D$13)/12,2)</f>
        <v/>
      </c>
      <c r="AR124" s="44">
        <f>MIN(N(Debts!$E$13),AU123+AQ124)</f>
        <v/>
      </c>
      <c r="AS124" s="44">
        <f>AU123+AQ124-AR124</f>
        <v/>
      </c>
      <c r="AT124" s="44">
        <f>MIN(AS124,MAX(0,$C124-SUMIFS($H124:$AU124,$H$6:$AU$6,"Rest",$H$5:$AU$5,"&lt;"&amp;AS$5)))</f>
        <v/>
      </c>
      <c r="AU124" s="44">
        <f>ROUND(AS124-AT124,2)</f>
        <v/>
      </c>
    </row>
    <row r="125">
      <c r="A125" s="43" t="n">
        <v>118</v>
      </c>
      <c r="B125" s="45">
        <f>EDATE(Plan!$C$7,A125-1)</f>
        <v/>
      </c>
      <c r="C125" s="46">
        <f>IF(F124&lt;=0.005,0,MAX(0,Plan!$C$6-SUMIF($H$6:$AU$6,"Min paid",H125:AU125)))</f>
        <v/>
      </c>
      <c r="D125" s="46">
        <f>SUMIF($H$6:$AU$6,"Interest",H125:AU125)</f>
        <v/>
      </c>
      <c r="E125" s="46">
        <f>SUMIF($H$6:$AU$6,"Min paid",H125:AU125)+SUMIF($H$6:$AU$6,"Extra paid",H125:AU125)</f>
        <v/>
      </c>
      <c r="F125" s="46">
        <f>SUMIF($H$6:$AU$6,"Balance",H125:AU125)</f>
        <v/>
      </c>
      <c r="G125" s="47">
        <f>IF(AND(F125&lt;=0.005,F124&gt;0.005),A125,"")</f>
        <v/>
      </c>
      <c r="H125" s="44">
        <f>ROUND(L124*N(Debts!$D$6)/12,2)</f>
        <v/>
      </c>
      <c r="I125" s="44">
        <f>MIN(N(Debts!$E$6),L124+H125)</f>
        <v/>
      </c>
      <c r="J125" s="44">
        <f>L124+H125-I125</f>
        <v/>
      </c>
      <c r="K125" s="44">
        <f>MIN(J125,MAX(0,$C125-SUMIFS($H125:$AU125,$H$6:$AU$6,"Rest",$H$5:$AU$5,"&lt;"&amp;J$5)))</f>
        <v/>
      </c>
      <c r="L125" s="44">
        <f>ROUND(J125-K125,2)</f>
        <v/>
      </c>
      <c r="M125" s="44">
        <f>ROUND(Q124*N(Debts!$D$7)/12,2)</f>
        <v/>
      </c>
      <c r="N125" s="44">
        <f>MIN(N(Debts!$E$7),Q124+M125)</f>
        <v/>
      </c>
      <c r="O125" s="44">
        <f>Q124+M125-N125</f>
        <v/>
      </c>
      <c r="P125" s="44">
        <f>MIN(O125,MAX(0,$C125-SUMIFS($H125:$AU125,$H$6:$AU$6,"Rest",$H$5:$AU$5,"&lt;"&amp;O$5)))</f>
        <v/>
      </c>
      <c r="Q125" s="44">
        <f>ROUND(O125-P125,2)</f>
        <v/>
      </c>
      <c r="R125" s="44">
        <f>ROUND(V124*N(Debts!$D$8)/12,2)</f>
        <v/>
      </c>
      <c r="S125" s="44">
        <f>MIN(N(Debts!$E$8),V124+R125)</f>
        <v/>
      </c>
      <c r="T125" s="44">
        <f>V124+R125-S125</f>
        <v/>
      </c>
      <c r="U125" s="44">
        <f>MIN(T125,MAX(0,$C125-SUMIFS($H125:$AU125,$H$6:$AU$6,"Rest",$H$5:$AU$5,"&lt;"&amp;T$5)))</f>
        <v/>
      </c>
      <c r="V125" s="44">
        <f>ROUND(T125-U125,2)</f>
        <v/>
      </c>
      <c r="W125" s="44">
        <f>ROUND(AA124*N(Debts!$D$9)/12,2)</f>
        <v/>
      </c>
      <c r="X125" s="44">
        <f>MIN(N(Debts!$E$9),AA124+W125)</f>
        <v/>
      </c>
      <c r="Y125" s="44">
        <f>AA124+W125-X125</f>
        <v/>
      </c>
      <c r="Z125" s="44">
        <f>MIN(Y125,MAX(0,$C125-SUMIFS($H125:$AU125,$H$6:$AU$6,"Rest",$H$5:$AU$5,"&lt;"&amp;Y$5)))</f>
        <v/>
      </c>
      <c r="AA125" s="44">
        <f>ROUND(Y125-Z125,2)</f>
        <v/>
      </c>
      <c r="AB125" s="44">
        <f>ROUND(AF124*N(Debts!$D$10)/12,2)</f>
        <v/>
      </c>
      <c r="AC125" s="44">
        <f>MIN(N(Debts!$E$10),AF124+AB125)</f>
        <v/>
      </c>
      <c r="AD125" s="44">
        <f>AF124+AB125-AC125</f>
        <v/>
      </c>
      <c r="AE125" s="44">
        <f>MIN(AD125,MAX(0,$C125-SUMIFS($H125:$AU125,$H$6:$AU$6,"Rest",$H$5:$AU$5,"&lt;"&amp;AD$5)))</f>
        <v/>
      </c>
      <c r="AF125" s="44">
        <f>ROUND(AD125-AE125,2)</f>
        <v/>
      </c>
      <c r="AG125" s="44">
        <f>ROUND(AK124*N(Debts!$D$11)/12,2)</f>
        <v/>
      </c>
      <c r="AH125" s="44">
        <f>MIN(N(Debts!$E$11),AK124+AG125)</f>
        <v/>
      </c>
      <c r="AI125" s="44">
        <f>AK124+AG125-AH125</f>
        <v/>
      </c>
      <c r="AJ125" s="44">
        <f>MIN(AI125,MAX(0,$C125-SUMIFS($H125:$AU125,$H$6:$AU$6,"Rest",$H$5:$AU$5,"&lt;"&amp;AI$5)))</f>
        <v/>
      </c>
      <c r="AK125" s="44">
        <f>ROUND(AI125-AJ125,2)</f>
        <v/>
      </c>
      <c r="AL125" s="44">
        <f>ROUND(AP124*N(Debts!$D$12)/12,2)</f>
        <v/>
      </c>
      <c r="AM125" s="44">
        <f>MIN(N(Debts!$E$12),AP124+AL125)</f>
        <v/>
      </c>
      <c r="AN125" s="44">
        <f>AP124+AL125-AM125</f>
        <v/>
      </c>
      <c r="AO125" s="44">
        <f>MIN(AN125,MAX(0,$C125-SUMIFS($H125:$AU125,$H$6:$AU$6,"Rest",$H$5:$AU$5,"&lt;"&amp;AN$5)))</f>
        <v/>
      </c>
      <c r="AP125" s="44">
        <f>ROUND(AN125-AO125,2)</f>
        <v/>
      </c>
      <c r="AQ125" s="44">
        <f>ROUND(AU124*N(Debts!$D$13)/12,2)</f>
        <v/>
      </c>
      <c r="AR125" s="44">
        <f>MIN(N(Debts!$E$13),AU124+AQ125)</f>
        <v/>
      </c>
      <c r="AS125" s="44">
        <f>AU124+AQ125-AR125</f>
        <v/>
      </c>
      <c r="AT125" s="44">
        <f>MIN(AS125,MAX(0,$C125-SUMIFS($H125:$AU125,$H$6:$AU$6,"Rest",$H$5:$AU$5,"&lt;"&amp;AS$5)))</f>
        <v/>
      </c>
      <c r="AU125" s="44">
        <f>ROUND(AS125-AT125,2)</f>
        <v/>
      </c>
    </row>
    <row r="126">
      <c r="A126" s="43" t="n">
        <v>119</v>
      </c>
      <c r="B126" s="45">
        <f>EDATE(Plan!$C$7,A126-1)</f>
        <v/>
      </c>
      <c r="C126" s="46">
        <f>IF(F125&lt;=0.005,0,MAX(0,Plan!$C$6-SUMIF($H$6:$AU$6,"Min paid",H126:AU126)))</f>
        <v/>
      </c>
      <c r="D126" s="46">
        <f>SUMIF($H$6:$AU$6,"Interest",H126:AU126)</f>
        <v/>
      </c>
      <c r="E126" s="46">
        <f>SUMIF($H$6:$AU$6,"Min paid",H126:AU126)+SUMIF($H$6:$AU$6,"Extra paid",H126:AU126)</f>
        <v/>
      </c>
      <c r="F126" s="46">
        <f>SUMIF($H$6:$AU$6,"Balance",H126:AU126)</f>
        <v/>
      </c>
      <c r="G126" s="47">
        <f>IF(AND(F126&lt;=0.005,F125&gt;0.005),A126,"")</f>
        <v/>
      </c>
      <c r="H126" s="44">
        <f>ROUND(L125*N(Debts!$D$6)/12,2)</f>
        <v/>
      </c>
      <c r="I126" s="44">
        <f>MIN(N(Debts!$E$6),L125+H126)</f>
        <v/>
      </c>
      <c r="J126" s="44">
        <f>L125+H126-I126</f>
        <v/>
      </c>
      <c r="K126" s="44">
        <f>MIN(J126,MAX(0,$C126-SUMIFS($H126:$AU126,$H$6:$AU$6,"Rest",$H$5:$AU$5,"&lt;"&amp;J$5)))</f>
        <v/>
      </c>
      <c r="L126" s="44">
        <f>ROUND(J126-K126,2)</f>
        <v/>
      </c>
      <c r="M126" s="44">
        <f>ROUND(Q125*N(Debts!$D$7)/12,2)</f>
        <v/>
      </c>
      <c r="N126" s="44">
        <f>MIN(N(Debts!$E$7),Q125+M126)</f>
        <v/>
      </c>
      <c r="O126" s="44">
        <f>Q125+M126-N126</f>
        <v/>
      </c>
      <c r="P126" s="44">
        <f>MIN(O126,MAX(0,$C126-SUMIFS($H126:$AU126,$H$6:$AU$6,"Rest",$H$5:$AU$5,"&lt;"&amp;O$5)))</f>
        <v/>
      </c>
      <c r="Q126" s="44">
        <f>ROUND(O126-P126,2)</f>
        <v/>
      </c>
      <c r="R126" s="44">
        <f>ROUND(V125*N(Debts!$D$8)/12,2)</f>
        <v/>
      </c>
      <c r="S126" s="44">
        <f>MIN(N(Debts!$E$8),V125+R126)</f>
        <v/>
      </c>
      <c r="T126" s="44">
        <f>V125+R126-S126</f>
        <v/>
      </c>
      <c r="U126" s="44">
        <f>MIN(T126,MAX(0,$C126-SUMIFS($H126:$AU126,$H$6:$AU$6,"Rest",$H$5:$AU$5,"&lt;"&amp;T$5)))</f>
        <v/>
      </c>
      <c r="V126" s="44">
        <f>ROUND(T126-U126,2)</f>
        <v/>
      </c>
      <c r="W126" s="44">
        <f>ROUND(AA125*N(Debts!$D$9)/12,2)</f>
        <v/>
      </c>
      <c r="X126" s="44">
        <f>MIN(N(Debts!$E$9),AA125+W126)</f>
        <v/>
      </c>
      <c r="Y126" s="44">
        <f>AA125+W126-X126</f>
        <v/>
      </c>
      <c r="Z126" s="44">
        <f>MIN(Y126,MAX(0,$C126-SUMIFS($H126:$AU126,$H$6:$AU$6,"Rest",$H$5:$AU$5,"&lt;"&amp;Y$5)))</f>
        <v/>
      </c>
      <c r="AA126" s="44">
        <f>ROUND(Y126-Z126,2)</f>
        <v/>
      </c>
      <c r="AB126" s="44">
        <f>ROUND(AF125*N(Debts!$D$10)/12,2)</f>
        <v/>
      </c>
      <c r="AC126" s="44">
        <f>MIN(N(Debts!$E$10),AF125+AB126)</f>
        <v/>
      </c>
      <c r="AD126" s="44">
        <f>AF125+AB126-AC126</f>
        <v/>
      </c>
      <c r="AE126" s="44">
        <f>MIN(AD126,MAX(0,$C126-SUMIFS($H126:$AU126,$H$6:$AU$6,"Rest",$H$5:$AU$5,"&lt;"&amp;AD$5)))</f>
        <v/>
      </c>
      <c r="AF126" s="44">
        <f>ROUND(AD126-AE126,2)</f>
        <v/>
      </c>
      <c r="AG126" s="44">
        <f>ROUND(AK125*N(Debts!$D$11)/12,2)</f>
        <v/>
      </c>
      <c r="AH126" s="44">
        <f>MIN(N(Debts!$E$11),AK125+AG126)</f>
        <v/>
      </c>
      <c r="AI126" s="44">
        <f>AK125+AG126-AH126</f>
        <v/>
      </c>
      <c r="AJ126" s="44">
        <f>MIN(AI126,MAX(0,$C126-SUMIFS($H126:$AU126,$H$6:$AU$6,"Rest",$H$5:$AU$5,"&lt;"&amp;AI$5)))</f>
        <v/>
      </c>
      <c r="AK126" s="44">
        <f>ROUND(AI126-AJ126,2)</f>
        <v/>
      </c>
      <c r="AL126" s="44">
        <f>ROUND(AP125*N(Debts!$D$12)/12,2)</f>
        <v/>
      </c>
      <c r="AM126" s="44">
        <f>MIN(N(Debts!$E$12),AP125+AL126)</f>
        <v/>
      </c>
      <c r="AN126" s="44">
        <f>AP125+AL126-AM126</f>
        <v/>
      </c>
      <c r="AO126" s="44">
        <f>MIN(AN126,MAX(0,$C126-SUMIFS($H126:$AU126,$H$6:$AU$6,"Rest",$H$5:$AU$5,"&lt;"&amp;AN$5)))</f>
        <v/>
      </c>
      <c r="AP126" s="44">
        <f>ROUND(AN126-AO126,2)</f>
        <v/>
      </c>
      <c r="AQ126" s="44">
        <f>ROUND(AU125*N(Debts!$D$13)/12,2)</f>
        <v/>
      </c>
      <c r="AR126" s="44">
        <f>MIN(N(Debts!$E$13),AU125+AQ126)</f>
        <v/>
      </c>
      <c r="AS126" s="44">
        <f>AU125+AQ126-AR126</f>
        <v/>
      </c>
      <c r="AT126" s="44">
        <f>MIN(AS126,MAX(0,$C126-SUMIFS($H126:$AU126,$H$6:$AU$6,"Rest",$H$5:$AU$5,"&lt;"&amp;AS$5)))</f>
        <v/>
      </c>
      <c r="AU126" s="44">
        <f>ROUND(AS126-AT126,2)</f>
        <v/>
      </c>
    </row>
    <row r="127">
      <c r="A127" s="43" t="n">
        <v>120</v>
      </c>
      <c r="B127" s="45">
        <f>EDATE(Plan!$C$7,A127-1)</f>
        <v/>
      </c>
      <c r="C127" s="46">
        <f>IF(F126&lt;=0.005,0,MAX(0,Plan!$C$6-SUMIF($H$6:$AU$6,"Min paid",H127:AU127)))</f>
        <v/>
      </c>
      <c r="D127" s="46">
        <f>SUMIF($H$6:$AU$6,"Interest",H127:AU127)</f>
        <v/>
      </c>
      <c r="E127" s="46">
        <f>SUMIF($H$6:$AU$6,"Min paid",H127:AU127)+SUMIF($H$6:$AU$6,"Extra paid",H127:AU127)</f>
        <v/>
      </c>
      <c r="F127" s="46">
        <f>SUMIF($H$6:$AU$6,"Balance",H127:AU127)</f>
        <v/>
      </c>
      <c r="G127" s="47">
        <f>IF(AND(F127&lt;=0.005,F126&gt;0.005),A127,"")</f>
        <v/>
      </c>
      <c r="H127" s="44">
        <f>ROUND(L126*N(Debts!$D$6)/12,2)</f>
        <v/>
      </c>
      <c r="I127" s="44">
        <f>MIN(N(Debts!$E$6),L126+H127)</f>
        <v/>
      </c>
      <c r="J127" s="44">
        <f>L126+H127-I127</f>
        <v/>
      </c>
      <c r="K127" s="44">
        <f>MIN(J127,MAX(0,$C127-SUMIFS($H127:$AU127,$H$6:$AU$6,"Rest",$H$5:$AU$5,"&lt;"&amp;J$5)))</f>
        <v/>
      </c>
      <c r="L127" s="44">
        <f>ROUND(J127-K127,2)</f>
        <v/>
      </c>
      <c r="M127" s="44">
        <f>ROUND(Q126*N(Debts!$D$7)/12,2)</f>
        <v/>
      </c>
      <c r="N127" s="44">
        <f>MIN(N(Debts!$E$7),Q126+M127)</f>
        <v/>
      </c>
      <c r="O127" s="44">
        <f>Q126+M127-N127</f>
        <v/>
      </c>
      <c r="P127" s="44">
        <f>MIN(O127,MAX(0,$C127-SUMIFS($H127:$AU127,$H$6:$AU$6,"Rest",$H$5:$AU$5,"&lt;"&amp;O$5)))</f>
        <v/>
      </c>
      <c r="Q127" s="44">
        <f>ROUND(O127-P127,2)</f>
        <v/>
      </c>
      <c r="R127" s="44">
        <f>ROUND(V126*N(Debts!$D$8)/12,2)</f>
        <v/>
      </c>
      <c r="S127" s="44">
        <f>MIN(N(Debts!$E$8),V126+R127)</f>
        <v/>
      </c>
      <c r="T127" s="44">
        <f>V126+R127-S127</f>
        <v/>
      </c>
      <c r="U127" s="44">
        <f>MIN(T127,MAX(0,$C127-SUMIFS($H127:$AU127,$H$6:$AU$6,"Rest",$H$5:$AU$5,"&lt;"&amp;T$5)))</f>
        <v/>
      </c>
      <c r="V127" s="44">
        <f>ROUND(T127-U127,2)</f>
        <v/>
      </c>
      <c r="W127" s="44">
        <f>ROUND(AA126*N(Debts!$D$9)/12,2)</f>
        <v/>
      </c>
      <c r="X127" s="44">
        <f>MIN(N(Debts!$E$9),AA126+W127)</f>
        <v/>
      </c>
      <c r="Y127" s="44">
        <f>AA126+W127-X127</f>
        <v/>
      </c>
      <c r="Z127" s="44">
        <f>MIN(Y127,MAX(0,$C127-SUMIFS($H127:$AU127,$H$6:$AU$6,"Rest",$H$5:$AU$5,"&lt;"&amp;Y$5)))</f>
        <v/>
      </c>
      <c r="AA127" s="44">
        <f>ROUND(Y127-Z127,2)</f>
        <v/>
      </c>
      <c r="AB127" s="44">
        <f>ROUND(AF126*N(Debts!$D$10)/12,2)</f>
        <v/>
      </c>
      <c r="AC127" s="44">
        <f>MIN(N(Debts!$E$10),AF126+AB127)</f>
        <v/>
      </c>
      <c r="AD127" s="44">
        <f>AF126+AB127-AC127</f>
        <v/>
      </c>
      <c r="AE127" s="44">
        <f>MIN(AD127,MAX(0,$C127-SUMIFS($H127:$AU127,$H$6:$AU$6,"Rest",$H$5:$AU$5,"&lt;"&amp;AD$5)))</f>
        <v/>
      </c>
      <c r="AF127" s="44">
        <f>ROUND(AD127-AE127,2)</f>
        <v/>
      </c>
      <c r="AG127" s="44">
        <f>ROUND(AK126*N(Debts!$D$11)/12,2)</f>
        <v/>
      </c>
      <c r="AH127" s="44">
        <f>MIN(N(Debts!$E$11),AK126+AG127)</f>
        <v/>
      </c>
      <c r="AI127" s="44">
        <f>AK126+AG127-AH127</f>
        <v/>
      </c>
      <c r="AJ127" s="44">
        <f>MIN(AI127,MAX(0,$C127-SUMIFS($H127:$AU127,$H$6:$AU$6,"Rest",$H$5:$AU$5,"&lt;"&amp;AI$5)))</f>
        <v/>
      </c>
      <c r="AK127" s="44">
        <f>ROUND(AI127-AJ127,2)</f>
        <v/>
      </c>
      <c r="AL127" s="44">
        <f>ROUND(AP126*N(Debts!$D$12)/12,2)</f>
        <v/>
      </c>
      <c r="AM127" s="44">
        <f>MIN(N(Debts!$E$12),AP126+AL127)</f>
        <v/>
      </c>
      <c r="AN127" s="44">
        <f>AP126+AL127-AM127</f>
        <v/>
      </c>
      <c r="AO127" s="44">
        <f>MIN(AN127,MAX(0,$C127-SUMIFS($H127:$AU127,$H$6:$AU$6,"Rest",$H$5:$AU$5,"&lt;"&amp;AN$5)))</f>
        <v/>
      </c>
      <c r="AP127" s="44">
        <f>ROUND(AN127-AO127,2)</f>
        <v/>
      </c>
      <c r="AQ127" s="44">
        <f>ROUND(AU126*N(Debts!$D$13)/12,2)</f>
        <v/>
      </c>
      <c r="AR127" s="44">
        <f>MIN(N(Debts!$E$13),AU126+AQ127)</f>
        <v/>
      </c>
      <c r="AS127" s="44">
        <f>AU126+AQ127-AR127</f>
        <v/>
      </c>
      <c r="AT127" s="44">
        <f>MIN(AS127,MAX(0,$C127-SUMIFS($H127:$AU127,$H$6:$AU$6,"Rest",$H$5:$AU$5,"&lt;"&amp;AS$5)))</f>
        <v/>
      </c>
      <c r="AU127" s="44">
        <f>ROUND(AS127-AT127,2)</f>
        <v/>
      </c>
    </row>
    <row r="128">
      <c r="A128" s="43" t="n">
        <v>121</v>
      </c>
      <c r="B128" s="45">
        <f>EDATE(Plan!$C$7,A128-1)</f>
        <v/>
      </c>
      <c r="C128" s="46">
        <f>IF(F127&lt;=0.005,0,MAX(0,Plan!$C$6-SUMIF($H$6:$AU$6,"Min paid",H128:AU128)))</f>
        <v/>
      </c>
      <c r="D128" s="46">
        <f>SUMIF($H$6:$AU$6,"Interest",H128:AU128)</f>
        <v/>
      </c>
      <c r="E128" s="46">
        <f>SUMIF($H$6:$AU$6,"Min paid",H128:AU128)+SUMIF($H$6:$AU$6,"Extra paid",H128:AU128)</f>
        <v/>
      </c>
      <c r="F128" s="46">
        <f>SUMIF($H$6:$AU$6,"Balance",H128:AU128)</f>
        <v/>
      </c>
      <c r="G128" s="47">
        <f>IF(AND(F128&lt;=0.005,F127&gt;0.005),A128,"")</f>
        <v/>
      </c>
      <c r="H128" s="44">
        <f>ROUND(L127*N(Debts!$D$6)/12,2)</f>
        <v/>
      </c>
      <c r="I128" s="44">
        <f>MIN(N(Debts!$E$6),L127+H128)</f>
        <v/>
      </c>
      <c r="J128" s="44">
        <f>L127+H128-I128</f>
        <v/>
      </c>
      <c r="K128" s="44">
        <f>MIN(J128,MAX(0,$C128-SUMIFS($H128:$AU128,$H$6:$AU$6,"Rest",$H$5:$AU$5,"&lt;"&amp;J$5)))</f>
        <v/>
      </c>
      <c r="L128" s="44">
        <f>ROUND(J128-K128,2)</f>
        <v/>
      </c>
      <c r="M128" s="44">
        <f>ROUND(Q127*N(Debts!$D$7)/12,2)</f>
        <v/>
      </c>
      <c r="N128" s="44">
        <f>MIN(N(Debts!$E$7),Q127+M128)</f>
        <v/>
      </c>
      <c r="O128" s="44">
        <f>Q127+M128-N128</f>
        <v/>
      </c>
      <c r="P128" s="44">
        <f>MIN(O128,MAX(0,$C128-SUMIFS($H128:$AU128,$H$6:$AU$6,"Rest",$H$5:$AU$5,"&lt;"&amp;O$5)))</f>
        <v/>
      </c>
      <c r="Q128" s="44">
        <f>ROUND(O128-P128,2)</f>
        <v/>
      </c>
      <c r="R128" s="44">
        <f>ROUND(V127*N(Debts!$D$8)/12,2)</f>
        <v/>
      </c>
      <c r="S128" s="44">
        <f>MIN(N(Debts!$E$8),V127+R128)</f>
        <v/>
      </c>
      <c r="T128" s="44">
        <f>V127+R128-S128</f>
        <v/>
      </c>
      <c r="U128" s="44">
        <f>MIN(T128,MAX(0,$C128-SUMIFS($H128:$AU128,$H$6:$AU$6,"Rest",$H$5:$AU$5,"&lt;"&amp;T$5)))</f>
        <v/>
      </c>
      <c r="V128" s="44">
        <f>ROUND(T128-U128,2)</f>
        <v/>
      </c>
      <c r="W128" s="44">
        <f>ROUND(AA127*N(Debts!$D$9)/12,2)</f>
        <v/>
      </c>
      <c r="X128" s="44">
        <f>MIN(N(Debts!$E$9),AA127+W128)</f>
        <v/>
      </c>
      <c r="Y128" s="44">
        <f>AA127+W128-X128</f>
        <v/>
      </c>
      <c r="Z128" s="44">
        <f>MIN(Y128,MAX(0,$C128-SUMIFS($H128:$AU128,$H$6:$AU$6,"Rest",$H$5:$AU$5,"&lt;"&amp;Y$5)))</f>
        <v/>
      </c>
      <c r="AA128" s="44">
        <f>ROUND(Y128-Z128,2)</f>
        <v/>
      </c>
      <c r="AB128" s="44">
        <f>ROUND(AF127*N(Debts!$D$10)/12,2)</f>
        <v/>
      </c>
      <c r="AC128" s="44">
        <f>MIN(N(Debts!$E$10),AF127+AB128)</f>
        <v/>
      </c>
      <c r="AD128" s="44">
        <f>AF127+AB128-AC128</f>
        <v/>
      </c>
      <c r="AE128" s="44">
        <f>MIN(AD128,MAX(0,$C128-SUMIFS($H128:$AU128,$H$6:$AU$6,"Rest",$H$5:$AU$5,"&lt;"&amp;AD$5)))</f>
        <v/>
      </c>
      <c r="AF128" s="44">
        <f>ROUND(AD128-AE128,2)</f>
        <v/>
      </c>
      <c r="AG128" s="44">
        <f>ROUND(AK127*N(Debts!$D$11)/12,2)</f>
        <v/>
      </c>
      <c r="AH128" s="44">
        <f>MIN(N(Debts!$E$11),AK127+AG128)</f>
        <v/>
      </c>
      <c r="AI128" s="44">
        <f>AK127+AG128-AH128</f>
        <v/>
      </c>
      <c r="AJ128" s="44">
        <f>MIN(AI128,MAX(0,$C128-SUMIFS($H128:$AU128,$H$6:$AU$6,"Rest",$H$5:$AU$5,"&lt;"&amp;AI$5)))</f>
        <v/>
      </c>
      <c r="AK128" s="44">
        <f>ROUND(AI128-AJ128,2)</f>
        <v/>
      </c>
      <c r="AL128" s="44">
        <f>ROUND(AP127*N(Debts!$D$12)/12,2)</f>
        <v/>
      </c>
      <c r="AM128" s="44">
        <f>MIN(N(Debts!$E$12),AP127+AL128)</f>
        <v/>
      </c>
      <c r="AN128" s="44">
        <f>AP127+AL128-AM128</f>
        <v/>
      </c>
      <c r="AO128" s="44">
        <f>MIN(AN128,MAX(0,$C128-SUMIFS($H128:$AU128,$H$6:$AU$6,"Rest",$H$5:$AU$5,"&lt;"&amp;AN$5)))</f>
        <v/>
      </c>
      <c r="AP128" s="44">
        <f>ROUND(AN128-AO128,2)</f>
        <v/>
      </c>
      <c r="AQ128" s="44">
        <f>ROUND(AU127*N(Debts!$D$13)/12,2)</f>
        <v/>
      </c>
      <c r="AR128" s="44">
        <f>MIN(N(Debts!$E$13),AU127+AQ128)</f>
        <v/>
      </c>
      <c r="AS128" s="44">
        <f>AU127+AQ128-AR128</f>
        <v/>
      </c>
      <c r="AT128" s="44">
        <f>MIN(AS128,MAX(0,$C128-SUMIFS($H128:$AU128,$H$6:$AU$6,"Rest",$H$5:$AU$5,"&lt;"&amp;AS$5)))</f>
        <v/>
      </c>
      <c r="AU128" s="44">
        <f>ROUND(AS128-AT128,2)</f>
        <v/>
      </c>
    </row>
    <row r="129">
      <c r="A129" s="43" t="n">
        <v>122</v>
      </c>
      <c r="B129" s="45">
        <f>EDATE(Plan!$C$7,A129-1)</f>
        <v/>
      </c>
      <c r="C129" s="46">
        <f>IF(F128&lt;=0.005,0,MAX(0,Plan!$C$6-SUMIF($H$6:$AU$6,"Min paid",H129:AU129)))</f>
        <v/>
      </c>
      <c r="D129" s="46">
        <f>SUMIF($H$6:$AU$6,"Interest",H129:AU129)</f>
        <v/>
      </c>
      <c r="E129" s="46">
        <f>SUMIF($H$6:$AU$6,"Min paid",H129:AU129)+SUMIF($H$6:$AU$6,"Extra paid",H129:AU129)</f>
        <v/>
      </c>
      <c r="F129" s="46">
        <f>SUMIF($H$6:$AU$6,"Balance",H129:AU129)</f>
        <v/>
      </c>
      <c r="G129" s="47">
        <f>IF(AND(F129&lt;=0.005,F128&gt;0.005),A129,"")</f>
        <v/>
      </c>
      <c r="H129" s="44">
        <f>ROUND(L128*N(Debts!$D$6)/12,2)</f>
        <v/>
      </c>
      <c r="I129" s="44">
        <f>MIN(N(Debts!$E$6),L128+H129)</f>
        <v/>
      </c>
      <c r="J129" s="44">
        <f>L128+H129-I129</f>
        <v/>
      </c>
      <c r="K129" s="44">
        <f>MIN(J129,MAX(0,$C129-SUMIFS($H129:$AU129,$H$6:$AU$6,"Rest",$H$5:$AU$5,"&lt;"&amp;J$5)))</f>
        <v/>
      </c>
      <c r="L129" s="44">
        <f>ROUND(J129-K129,2)</f>
        <v/>
      </c>
      <c r="M129" s="44">
        <f>ROUND(Q128*N(Debts!$D$7)/12,2)</f>
        <v/>
      </c>
      <c r="N129" s="44">
        <f>MIN(N(Debts!$E$7),Q128+M129)</f>
        <v/>
      </c>
      <c r="O129" s="44">
        <f>Q128+M129-N129</f>
        <v/>
      </c>
      <c r="P129" s="44">
        <f>MIN(O129,MAX(0,$C129-SUMIFS($H129:$AU129,$H$6:$AU$6,"Rest",$H$5:$AU$5,"&lt;"&amp;O$5)))</f>
        <v/>
      </c>
      <c r="Q129" s="44">
        <f>ROUND(O129-P129,2)</f>
        <v/>
      </c>
      <c r="R129" s="44">
        <f>ROUND(V128*N(Debts!$D$8)/12,2)</f>
        <v/>
      </c>
      <c r="S129" s="44">
        <f>MIN(N(Debts!$E$8),V128+R129)</f>
        <v/>
      </c>
      <c r="T129" s="44">
        <f>V128+R129-S129</f>
        <v/>
      </c>
      <c r="U129" s="44">
        <f>MIN(T129,MAX(0,$C129-SUMIFS($H129:$AU129,$H$6:$AU$6,"Rest",$H$5:$AU$5,"&lt;"&amp;T$5)))</f>
        <v/>
      </c>
      <c r="V129" s="44">
        <f>ROUND(T129-U129,2)</f>
        <v/>
      </c>
      <c r="W129" s="44">
        <f>ROUND(AA128*N(Debts!$D$9)/12,2)</f>
        <v/>
      </c>
      <c r="X129" s="44">
        <f>MIN(N(Debts!$E$9),AA128+W129)</f>
        <v/>
      </c>
      <c r="Y129" s="44">
        <f>AA128+W129-X129</f>
        <v/>
      </c>
      <c r="Z129" s="44">
        <f>MIN(Y129,MAX(0,$C129-SUMIFS($H129:$AU129,$H$6:$AU$6,"Rest",$H$5:$AU$5,"&lt;"&amp;Y$5)))</f>
        <v/>
      </c>
      <c r="AA129" s="44">
        <f>ROUND(Y129-Z129,2)</f>
        <v/>
      </c>
      <c r="AB129" s="44">
        <f>ROUND(AF128*N(Debts!$D$10)/12,2)</f>
        <v/>
      </c>
      <c r="AC129" s="44">
        <f>MIN(N(Debts!$E$10),AF128+AB129)</f>
        <v/>
      </c>
      <c r="AD129" s="44">
        <f>AF128+AB129-AC129</f>
        <v/>
      </c>
      <c r="AE129" s="44">
        <f>MIN(AD129,MAX(0,$C129-SUMIFS($H129:$AU129,$H$6:$AU$6,"Rest",$H$5:$AU$5,"&lt;"&amp;AD$5)))</f>
        <v/>
      </c>
      <c r="AF129" s="44">
        <f>ROUND(AD129-AE129,2)</f>
        <v/>
      </c>
      <c r="AG129" s="44">
        <f>ROUND(AK128*N(Debts!$D$11)/12,2)</f>
        <v/>
      </c>
      <c r="AH129" s="44">
        <f>MIN(N(Debts!$E$11),AK128+AG129)</f>
        <v/>
      </c>
      <c r="AI129" s="44">
        <f>AK128+AG129-AH129</f>
        <v/>
      </c>
      <c r="AJ129" s="44">
        <f>MIN(AI129,MAX(0,$C129-SUMIFS($H129:$AU129,$H$6:$AU$6,"Rest",$H$5:$AU$5,"&lt;"&amp;AI$5)))</f>
        <v/>
      </c>
      <c r="AK129" s="44">
        <f>ROUND(AI129-AJ129,2)</f>
        <v/>
      </c>
      <c r="AL129" s="44">
        <f>ROUND(AP128*N(Debts!$D$12)/12,2)</f>
        <v/>
      </c>
      <c r="AM129" s="44">
        <f>MIN(N(Debts!$E$12),AP128+AL129)</f>
        <v/>
      </c>
      <c r="AN129" s="44">
        <f>AP128+AL129-AM129</f>
        <v/>
      </c>
      <c r="AO129" s="44">
        <f>MIN(AN129,MAX(0,$C129-SUMIFS($H129:$AU129,$H$6:$AU$6,"Rest",$H$5:$AU$5,"&lt;"&amp;AN$5)))</f>
        <v/>
      </c>
      <c r="AP129" s="44">
        <f>ROUND(AN129-AO129,2)</f>
        <v/>
      </c>
      <c r="AQ129" s="44">
        <f>ROUND(AU128*N(Debts!$D$13)/12,2)</f>
        <v/>
      </c>
      <c r="AR129" s="44">
        <f>MIN(N(Debts!$E$13),AU128+AQ129)</f>
        <v/>
      </c>
      <c r="AS129" s="44">
        <f>AU128+AQ129-AR129</f>
        <v/>
      </c>
      <c r="AT129" s="44">
        <f>MIN(AS129,MAX(0,$C129-SUMIFS($H129:$AU129,$H$6:$AU$6,"Rest",$H$5:$AU$5,"&lt;"&amp;AS$5)))</f>
        <v/>
      </c>
      <c r="AU129" s="44">
        <f>ROUND(AS129-AT129,2)</f>
        <v/>
      </c>
    </row>
    <row r="130">
      <c r="A130" s="43" t="n">
        <v>123</v>
      </c>
      <c r="B130" s="45">
        <f>EDATE(Plan!$C$7,A130-1)</f>
        <v/>
      </c>
      <c r="C130" s="46">
        <f>IF(F129&lt;=0.005,0,MAX(0,Plan!$C$6-SUMIF($H$6:$AU$6,"Min paid",H130:AU130)))</f>
        <v/>
      </c>
      <c r="D130" s="46">
        <f>SUMIF($H$6:$AU$6,"Interest",H130:AU130)</f>
        <v/>
      </c>
      <c r="E130" s="46">
        <f>SUMIF($H$6:$AU$6,"Min paid",H130:AU130)+SUMIF($H$6:$AU$6,"Extra paid",H130:AU130)</f>
        <v/>
      </c>
      <c r="F130" s="46">
        <f>SUMIF($H$6:$AU$6,"Balance",H130:AU130)</f>
        <v/>
      </c>
      <c r="G130" s="47">
        <f>IF(AND(F130&lt;=0.005,F129&gt;0.005),A130,"")</f>
        <v/>
      </c>
      <c r="H130" s="44">
        <f>ROUND(L129*N(Debts!$D$6)/12,2)</f>
        <v/>
      </c>
      <c r="I130" s="44">
        <f>MIN(N(Debts!$E$6),L129+H130)</f>
        <v/>
      </c>
      <c r="J130" s="44">
        <f>L129+H130-I130</f>
        <v/>
      </c>
      <c r="K130" s="44">
        <f>MIN(J130,MAX(0,$C130-SUMIFS($H130:$AU130,$H$6:$AU$6,"Rest",$H$5:$AU$5,"&lt;"&amp;J$5)))</f>
        <v/>
      </c>
      <c r="L130" s="44">
        <f>ROUND(J130-K130,2)</f>
        <v/>
      </c>
      <c r="M130" s="44">
        <f>ROUND(Q129*N(Debts!$D$7)/12,2)</f>
        <v/>
      </c>
      <c r="N130" s="44">
        <f>MIN(N(Debts!$E$7),Q129+M130)</f>
        <v/>
      </c>
      <c r="O130" s="44">
        <f>Q129+M130-N130</f>
        <v/>
      </c>
      <c r="P130" s="44">
        <f>MIN(O130,MAX(0,$C130-SUMIFS($H130:$AU130,$H$6:$AU$6,"Rest",$H$5:$AU$5,"&lt;"&amp;O$5)))</f>
        <v/>
      </c>
      <c r="Q130" s="44">
        <f>ROUND(O130-P130,2)</f>
        <v/>
      </c>
      <c r="R130" s="44">
        <f>ROUND(V129*N(Debts!$D$8)/12,2)</f>
        <v/>
      </c>
      <c r="S130" s="44">
        <f>MIN(N(Debts!$E$8),V129+R130)</f>
        <v/>
      </c>
      <c r="T130" s="44">
        <f>V129+R130-S130</f>
        <v/>
      </c>
      <c r="U130" s="44">
        <f>MIN(T130,MAX(0,$C130-SUMIFS($H130:$AU130,$H$6:$AU$6,"Rest",$H$5:$AU$5,"&lt;"&amp;T$5)))</f>
        <v/>
      </c>
      <c r="V130" s="44">
        <f>ROUND(T130-U130,2)</f>
        <v/>
      </c>
      <c r="W130" s="44">
        <f>ROUND(AA129*N(Debts!$D$9)/12,2)</f>
        <v/>
      </c>
      <c r="X130" s="44">
        <f>MIN(N(Debts!$E$9),AA129+W130)</f>
        <v/>
      </c>
      <c r="Y130" s="44">
        <f>AA129+W130-X130</f>
        <v/>
      </c>
      <c r="Z130" s="44">
        <f>MIN(Y130,MAX(0,$C130-SUMIFS($H130:$AU130,$H$6:$AU$6,"Rest",$H$5:$AU$5,"&lt;"&amp;Y$5)))</f>
        <v/>
      </c>
      <c r="AA130" s="44">
        <f>ROUND(Y130-Z130,2)</f>
        <v/>
      </c>
      <c r="AB130" s="44">
        <f>ROUND(AF129*N(Debts!$D$10)/12,2)</f>
        <v/>
      </c>
      <c r="AC130" s="44">
        <f>MIN(N(Debts!$E$10),AF129+AB130)</f>
        <v/>
      </c>
      <c r="AD130" s="44">
        <f>AF129+AB130-AC130</f>
        <v/>
      </c>
      <c r="AE130" s="44">
        <f>MIN(AD130,MAX(0,$C130-SUMIFS($H130:$AU130,$H$6:$AU$6,"Rest",$H$5:$AU$5,"&lt;"&amp;AD$5)))</f>
        <v/>
      </c>
      <c r="AF130" s="44">
        <f>ROUND(AD130-AE130,2)</f>
        <v/>
      </c>
      <c r="AG130" s="44">
        <f>ROUND(AK129*N(Debts!$D$11)/12,2)</f>
        <v/>
      </c>
      <c r="AH130" s="44">
        <f>MIN(N(Debts!$E$11),AK129+AG130)</f>
        <v/>
      </c>
      <c r="AI130" s="44">
        <f>AK129+AG130-AH130</f>
        <v/>
      </c>
      <c r="AJ130" s="44">
        <f>MIN(AI130,MAX(0,$C130-SUMIFS($H130:$AU130,$H$6:$AU$6,"Rest",$H$5:$AU$5,"&lt;"&amp;AI$5)))</f>
        <v/>
      </c>
      <c r="AK130" s="44">
        <f>ROUND(AI130-AJ130,2)</f>
        <v/>
      </c>
      <c r="AL130" s="44">
        <f>ROUND(AP129*N(Debts!$D$12)/12,2)</f>
        <v/>
      </c>
      <c r="AM130" s="44">
        <f>MIN(N(Debts!$E$12),AP129+AL130)</f>
        <v/>
      </c>
      <c r="AN130" s="44">
        <f>AP129+AL130-AM130</f>
        <v/>
      </c>
      <c r="AO130" s="44">
        <f>MIN(AN130,MAX(0,$C130-SUMIFS($H130:$AU130,$H$6:$AU$6,"Rest",$H$5:$AU$5,"&lt;"&amp;AN$5)))</f>
        <v/>
      </c>
      <c r="AP130" s="44">
        <f>ROUND(AN130-AO130,2)</f>
        <v/>
      </c>
      <c r="AQ130" s="44">
        <f>ROUND(AU129*N(Debts!$D$13)/12,2)</f>
        <v/>
      </c>
      <c r="AR130" s="44">
        <f>MIN(N(Debts!$E$13),AU129+AQ130)</f>
        <v/>
      </c>
      <c r="AS130" s="44">
        <f>AU129+AQ130-AR130</f>
        <v/>
      </c>
      <c r="AT130" s="44">
        <f>MIN(AS130,MAX(0,$C130-SUMIFS($H130:$AU130,$H$6:$AU$6,"Rest",$H$5:$AU$5,"&lt;"&amp;AS$5)))</f>
        <v/>
      </c>
      <c r="AU130" s="44">
        <f>ROUND(AS130-AT130,2)</f>
        <v/>
      </c>
    </row>
    <row r="131">
      <c r="A131" s="43" t="n">
        <v>124</v>
      </c>
      <c r="B131" s="45">
        <f>EDATE(Plan!$C$7,A131-1)</f>
        <v/>
      </c>
      <c r="C131" s="46">
        <f>IF(F130&lt;=0.005,0,MAX(0,Plan!$C$6-SUMIF($H$6:$AU$6,"Min paid",H131:AU131)))</f>
        <v/>
      </c>
      <c r="D131" s="46">
        <f>SUMIF($H$6:$AU$6,"Interest",H131:AU131)</f>
        <v/>
      </c>
      <c r="E131" s="46">
        <f>SUMIF($H$6:$AU$6,"Min paid",H131:AU131)+SUMIF($H$6:$AU$6,"Extra paid",H131:AU131)</f>
        <v/>
      </c>
      <c r="F131" s="46">
        <f>SUMIF($H$6:$AU$6,"Balance",H131:AU131)</f>
        <v/>
      </c>
      <c r="G131" s="47">
        <f>IF(AND(F131&lt;=0.005,F130&gt;0.005),A131,"")</f>
        <v/>
      </c>
      <c r="H131" s="44">
        <f>ROUND(L130*N(Debts!$D$6)/12,2)</f>
        <v/>
      </c>
      <c r="I131" s="44">
        <f>MIN(N(Debts!$E$6),L130+H131)</f>
        <v/>
      </c>
      <c r="J131" s="44">
        <f>L130+H131-I131</f>
        <v/>
      </c>
      <c r="K131" s="44">
        <f>MIN(J131,MAX(0,$C131-SUMIFS($H131:$AU131,$H$6:$AU$6,"Rest",$H$5:$AU$5,"&lt;"&amp;J$5)))</f>
        <v/>
      </c>
      <c r="L131" s="44">
        <f>ROUND(J131-K131,2)</f>
        <v/>
      </c>
      <c r="M131" s="44">
        <f>ROUND(Q130*N(Debts!$D$7)/12,2)</f>
        <v/>
      </c>
      <c r="N131" s="44">
        <f>MIN(N(Debts!$E$7),Q130+M131)</f>
        <v/>
      </c>
      <c r="O131" s="44">
        <f>Q130+M131-N131</f>
        <v/>
      </c>
      <c r="P131" s="44">
        <f>MIN(O131,MAX(0,$C131-SUMIFS($H131:$AU131,$H$6:$AU$6,"Rest",$H$5:$AU$5,"&lt;"&amp;O$5)))</f>
        <v/>
      </c>
      <c r="Q131" s="44">
        <f>ROUND(O131-P131,2)</f>
        <v/>
      </c>
      <c r="R131" s="44">
        <f>ROUND(V130*N(Debts!$D$8)/12,2)</f>
        <v/>
      </c>
      <c r="S131" s="44">
        <f>MIN(N(Debts!$E$8),V130+R131)</f>
        <v/>
      </c>
      <c r="T131" s="44">
        <f>V130+R131-S131</f>
        <v/>
      </c>
      <c r="U131" s="44">
        <f>MIN(T131,MAX(0,$C131-SUMIFS($H131:$AU131,$H$6:$AU$6,"Rest",$H$5:$AU$5,"&lt;"&amp;T$5)))</f>
        <v/>
      </c>
      <c r="V131" s="44">
        <f>ROUND(T131-U131,2)</f>
        <v/>
      </c>
      <c r="W131" s="44">
        <f>ROUND(AA130*N(Debts!$D$9)/12,2)</f>
        <v/>
      </c>
      <c r="X131" s="44">
        <f>MIN(N(Debts!$E$9),AA130+W131)</f>
        <v/>
      </c>
      <c r="Y131" s="44">
        <f>AA130+W131-X131</f>
        <v/>
      </c>
      <c r="Z131" s="44">
        <f>MIN(Y131,MAX(0,$C131-SUMIFS($H131:$AU131,$H$6:$AU$6,"Rest",$H$5:$AU$5,"&lt;"&amp;Y$5)))</f>
        <v/>
      </c>
      <c r="AA131" s="44">
        <f>ROUND(Y131-Z131,2)</f>
        <v/>
      </c>
      <c r="AB131" s="44">
        <f>ROUND(AF130*N(Debts!$D$10)/12,2)</f>
        <v/>
      </c>
      <c r="AC131" s="44">
        <f>MIN(N(Debts!$E$10),AF130+AB131)</f>
        <v/>
      </c>
      <c r="AD131" s="44">
        <f>AF130+AB131-AC131</f>
        <v/>
      </c>
      <c r="AE131" s="44">
        <f>MIN(AD131,MAX(0,$C131-SUMIFS($H131:$AU131,$H$6:$AU$6,"Rest",$H$5:$AU$5,"&lt;"&amp;AD$5)))</f>
        <v/>
      </c>
      <c r="AF131" s="44">
        <f>ROUND(AD131-AE131,2)</f>
        <v/>
      </c>
      <c r="AG131" s="44">
        <f>ROUND(AK130*N(Debts!$D$11)/12,2)</f>
        <v/>
      </c>
      <c r="AH131" s="44">
        <f>MIN(N(Debts!$E$11),AK130+AG131)</f>
        <v/>
      </c>
      <c r="AI131" s="44">
        <f>AK130+AG131-AH131</f>
        <v/>
      </c>
      <c r="AJ131" s="44">
        <f>MIN(AI131,MAX(0,$C131-SUMIFS($H131:$AU131,$H$6:$AU$6,"Rest",$H$5:$AU$5,"&lt;"&amp;AI$5)))</f>
        <v/>
      </c>
      <c r="AK131" s="44">
        <f>ROUND(AI131-AJ131,2)</f>
        <v/>
      </c>
      <c r="AL131" s="44">
        <f>ROUND(AP130*N(Debts!$D$12)/12,2)</f>
        <v/>
      </c>
      <c r="AM131" s="44">
        <f>MIN(N(Debts!$E$12),AP130+AL131)</f>
        <v/>
      </c>
      <c r="AN131" s="44">
        <f>AP130+AL131-AM131</f>
        <v/>
      </c>
      <c r="AO131" s="44">
        <f>MIN(AN131,MAX(0,$C131-SUMIFS($H131:$AU131,$H$6:$AU$6,"Rest",$H$5:$AU$5,"&lt;"&amp;AN$5)))</f>
        <v/>
      </c>
      <c r="AP131" s="44">
        <f>ROUND(AN131-AO131,2)</f>
        <v/>
      </c>
      <c r="AQ131" s="44">
        <f>ROUND(AU130*N(Debts!$D$13)/12,2)</f>
        <v/>
      </c>
      <c r="AR131" s="44">
        <f>MIN(N(Debts!$E$13),AU130+AQ131)</f>
        <v/>
      </c>
      <c r="AS131" s="44">
        <f>AU130+AQ131-AR131</f>
        <v/>
      </c>
      <c r="AT131" s="44">
        <f>MIN(AS131,MAX(0,$C131-SUMIFS($H131:$AU131,$H$6:$AU$6,"Rest",$H$5:$AU$5,"&lt;"&amp;AS$5)))</f>
        <v/>
      </c>
      <c r="AU131" s="44">
        <f>ROUND(AS131-AT131,2)</f>
        <v/>
      </c>
    </row>
    <row r="132">
      <c r="A132" s="43" t="n">
        <v>125</v>
      </c>
      <c r="B132" s="45">
        <f>EDATE(Plan!$C$7,A132-1)</f>
        <v/>
      </c>
      <c r="C132" s="46">
        <f>IF(F131&lt;=0.005,0,MAX(0,Plan!$C$6-SUMIF($H$6:$AU$6,"Min paid",H132:AU132)))</f>
        <v/>
      </c>
      <c r="D132" s="46">
        <f>SUMIF($H$6:$AU$6,"Interest",H132:AU132)</f>
        <v/>
      </c>
      <c r="E132" s="46">
        <f>SUMIF($H$6:$AU$6,"Min paid",H132:AU132)+SUMIF($H$6:$AU$6,"Extra paid",H132:AU132)</f>
        <v/>
      </c>
      <c r="F132" s="46">
        <f>SUMIF($H$6:$AU$6,"Balance",H132:AU132)</f>
        <v/>
      </c>
      <c r="G132" s="47">
        <f>IF(AND(F132&lt;=0.005,F131&gt;0.005),A132,"")</f>
        <v/>
      </c>
      <c r="H132" s="44">
        <f>ROUND(L131*N(Debts!$D$6)/12,2)</f>
        <v/>
      </c>
      <c r="I132" s="44">
        <f>MIN(N(Debts!$E$6),L131+H132)</f>
        <v/>
      </c>
      <c r="J132" s="44">
        <f>L131+H132-I132</f>
        <v/>
      </c>
      <c r="K132" s="44">
        <f>MIN(J132,MAX(0,$C132-SUMIFS($H132:$AU132,$H$6:$AU$6,"Rest",$H$5:$AU$5,"&lt;"&amp;J$5)))</f>
        <v/>
      </c>
      <c r="L132" s="44">
        <f>ROUND(J132-K132,2)</f>
        <v/>
      </c>
      <c r="M132" s="44">
        <f>ROUND(Q131*N(Debts!$D$7)/12,2)</f>
        <v/>
      </c>
      <c r="N132" s="44">
        <f>MIN(N(Debts!$E$7),Q131+M132)</f>
        <v/>
      </c>
      <c r="O132" s="44">
        <f>Q131+M132-N132</f>
        <v/>
      </c>
      <c r="P132" s="44">
        <f>MIN(O132,MAX(0,$C132-SUMIFS($H132:$AU132,$H$6:$AU$6,"Rest",$H$5:$AU$5,"&lt;"&amp;O$5)))</f>
        <v/>
      </c>
      <c r="Q132" s="44">
        <f>ROUND(O132-P132,2)</f>
        <v/>
      </c>
      <c r="R132" s="44">
        <f>ROUND(V131*N(Debts!$D$8)/12,2)</f>
        <v/>
      </c>
      <c r="S132" s="44">
        <f>MIN(N(Debts!$E$8),V131+R132)</f>
        <v/>
      </c>
      <c r="T132" s="44">
        <f>V131+R132-S132</f>
        <v/>
      </c>
      <c r="U132" s="44">
        <f>MIN(T132,MAX(0,$C132-SUMIFS($H132:$AU132,$H$6:$AU$6,"Rest",$H$5:$AU$5,"&lt;"&amp;T$5)))</f>
        <v/>
      </c>
      <c r="V132" s="44">
        <f>ROUND(T132-U132,2)</f>
        <v/>
      </c>
      <c r="W132" s="44">
        <f>ROUND(AA131*N(Debts!$D$9)/12,2)</f>
        <v/>
      </c>
      <c r="X132" s="44">
        <f>MIN(N(Debts!$E$9),AA131+W132)</f>
        <v/>
      </c>
      <c r="Y132" s="44">
        <f>AA131+W132-X132</f>
        <v/>
      </c>
      <c r="Z132" s="44">
        <f>MIN(Y132,MAX(0,$C132-SUMIFS($H132:$AU132,$H$6:$AU$6,"Rest",$H$5:$AU$5,"&lt;"&amp;Y$5)))</f>
        <v/>
      </c>
      <c r="AA132" s="44">
        <f>ROUND(Y132-Z132,2)</f>
        <v/>
      </c>
      <c r="AB132" s="44">
        <f>ROUND(AF131*N(Debts!$D$10)/12,2)</f>
        <v/>
      </c>
      <c r="AC132" s="44">
        <f>MIN(N(Debts!$E$10),AF131+AB132)</f>
        <v/>
      </c>
      <c r="AD132" s="44">
        <f>AF131+AB132-AC132</f>
        <v/>
      </c>
      <c r="AE132" s="44">
        <f>MIN(AD132,MAX(0,$C132-SUMIFS($H132:$AU132,$H$6:$AU$6,"Rest",$H$5:$AU$5,"&lt;"&amp;AD$5)))</f>
        <v/>
      </c>
      <c r="AF132" s="44">
        <f>ROUND(AD132-AE132,2)</f>
        <v/>
      </c>
      <c r="AG132" s="44">
        <f>ROUND(AK131*N(Debts!$D$11)/12,2)</f>
        <v/>
      </c>
      <c r="AH132" s="44">
        <f>MIN(N(Debts!$E$11),AK131+AG132)</f>
        <v/>
      </c>
      <c r="AI132" s="44">
        <f>AK131+AG132-AH132</f>
        <v/>
      </c>
      <c r="AJ132" s="44">
        <f>MIN(AI132,MAX(0,$C132-SUMIFS($H132:$AU132,$H$6:$AU$6,"Rest",$H$5:$AU$5,"&lt;"&amp;AI$5)))</f>
        <v/>
      </c>
      <c r="AK132" s="44">
        <f>ROUND(AI132-AJ132,2)</f>
        <v/>
      </c>
      <c r="AL132" s="44">
        <f>ROUND(AP131*N(Debts!$D$12)/12,2)</f>
        <v/>
      </c>
      <c r="AM132" s="44">
        <f>MIN(N(Debts!$E$12),AP131+AL132)</f>
        <v/>
      </c>
      <c r="AN132" s="44">
        <f>AP131+AL132-AM132</f>
        <v/>
      </c>
      <c r="AO132" s="44">
        <f>MIN(AN132,MAX(0,$C132-SUMIFS($H132:$AU132,$H$6:$AU$6,"Rest",$H$5:$AU$5,"&lt;"&amp;AN$5)))</f>
        <v/>
      </c>
      <c r="AP132" s="44">
        <f>ROUND(AN132-AO132,2)</f>
        <v/>
      </c>
      <c r="AQ132" s="44">
        <f>ROUND(AU131*N(Debts!$D$13)/12,2)</f>
        <v/>
      </c>
      <c r="AR132" s="44">
        <f>MIN(N(Debts!$E$13),AU131+AQ132)</f>
        <v/>
      </c>
      <c r="AS132" s="44">
        <f>AU131+AQ132-AR132</f>
        <v/>
      </c>
      <c r="AT132" s="44">
        <f>MIN(AS132,MAX(0,$C132-SUMIFS($H132:$AU132,$H$6:$AU$6,"Rest",$H$5:$AU$5,"&lt;"&amp;AS$5)))</f>
        <v/>
      </c>
      <c r="AU132" s="44">
        <f>ROUND(AS132-AT132,2)</f>
        <v/>
      </c>
    </row>
    <row r="133">
      <c r="A133" s="43" t="n">
        <v>126</v>
      </c>
      <c r="B133" s="45">
        <f>EDATE(Plan!$C$7,A133-1)</f>
        <v/>
      </c>
      <c r="C133" s="46">
        <f>IF(F132&lt;=0.005,0,MAX(0,Plan!$C$6-SUMIF($H$6:$AU$6,"Min paid",H133:AU133)))</f>
        <v/>
      </c>
      <c r="D133" s="46">
        <f>SUMIF($H$6:$AU$6,"Interest",H133:AU133)</f>
        <v/>
      </c>
      <c r="E133" s="46">
        <f>SUMIF($H$6:$AU$6,"Min paid",H133:AU133)+SUMIF($H$6:$AU$6,"Extra paid",H133:AU133)</f>
        <v/>
      </c>
      <c r="F133" s="46">
        <f>SUMIF($H$6:$AU$6,"Balance",H133:AU133)</f>
        <v/>
      </c>
      <c r="G133" s="47">
        <f>IF(AND(F133&lt;=0.005,F132&gt;0.005),A133,"")</f>
        <v/>
      </c>
      <c r="H133" s="44">
        <f>ROUND(L132*N(Debts!$D$6)/12,2)</f>
        <v/>
      </c>
      <c r="I133" s="44">
        <f>MIN(N(Debts!$E$6),L132+H133)</f>
        <v/>
      </c>
      <c r="J133" s="44">
        <f>L132+H133-I133</f>
        <v/>
      </c>
      <c r="K133" s="44">
        <f>MIN(J133,MAX(0,$C133-SUMIFS($H133:$AU133,$H$6:$AU$6,"Rest",$H$5:$AU$5,"&lt;"&amp;J$5)))</f>
        <v/>
      </c>
      <c r="L133" s="44">
        <f>ROUND(J133-K133,2)</f>
        <v/>
      </c>
      <c r="M133" s="44">
        <f>ROUND(Q132*N(Debts!$D$7)/12,2)</f>
        <v/>
      </c>
      <c r="N133" s="44">
        <f>MIN(N(Debts!$E$7),Q132+M133)</f>
        <v/>
      </c>
      <c r="O133" s="44">
        <f>Q132+M133-N133</f>
        <v/>
      </c>
      <c r="P133" s="44">
        <f>MIN(O133,MAX(0,$C133-SUMIFS($H133:$AU133,$H$6:$AU$6,"Rest",$H$5:$AU$5,"&lt;"&amp;O$5)))</f>
        <v/>
      </c>
      <c r="Q133" s="44">
        <f>ROUND(O133-P133,2)</f>
        <v/>
      </c>
      <c r="R133" s="44">
        <f>ROUND(V132*N(Debts!$D$8)/12,2)</f>
        <v/>
      </c>
      <c r="S133" s="44">
        <f>MIN(N(Debts!$E$8),V132+R133)</f>
        <v/>
      </c>
      <c r="T133" s="44">
        <f>V132+R133-S133</f>
        <v/>
      </c>
      <c r="U133" s="44">
        <f>MIN(T133,MAX(0,$C133-SUMIFS($H133:$AU133,$H$6:$AU$6,"Rest",$H$5:$AU$5,"&lt;"&amp;T$5)))</f>
        <v/>
      </c>
      <c r="V133" s="44">
        <f>ROUND(T133-U133,2)</f>
        <v/>
      </c>
      <c r="W133" s="44">
        <f>ROUND(AA132*N(Debts!$D$9)/12,2)</f>
        <v/>
      </c>
      <c r="X133" s="44">
        <f>MIN(N(Debts!$E$9),AA132+W133)</f>
        <v/>
      </c>
      <c r="Y133" s="44">
        <f>AA132+W133-X133</f>
        <v/>
      </c>
      <c r="Z133" s="44">
        <f>MIN(Y133,MAX(0,$C133-SUMIFS($H133:$AU133,$H$6:$AU$6,"Rest",$H$5:$AU$5,"&lt;"&amp;Y$5)))</f>
        <v/>
      </c>
      <c r="AA133" s="44">
        <f>ROUND(Y133-Z133,2)</f>
        <v/>
      </c>
      <c r="AB133" s="44">
        <f>ROUND(AF132*N(Debts!$D$10)/12,2)</f>
        <v/>
      </c>
      <c r="AC133" s="44">
        <f>MIN(N(Debts!$E$10),AF132+AB133)</f>
        <v/>
      </c>
      <c r="AD133" s="44">
        <f>AF132+AB133-AC133</f>
        <v/>
      </c>
      <c r="AE133" s="44">
        <f>MIN(AD133,MAX(0,$C133-SUMIFS($H133:$AU133,$H$6:$AU$6,"Rest",$H$5:$AU$5,"&lt;"&amp;AD$5)))</f>
        <v/>
      </c>
      <c r="AF133" s="44">
        <f>ROUND(AD133-AE133,2)</f>
        <v/>
      </c>
      <c r="AG133" s="44">
        <f>ROUND(AK132*N(Debts!$D$11)/12,2)</f>
        <v/>
      </c>
      <c r="AH133" s="44">
        <f>MIN(N(Debts!$E$11),AK132+AG133)</f>
        <v/>
      </c>
      <c r="AI133" s="44">
        <f>AK132+AG133-AH133</f>
        <v/>
      </c>
      <c r="AJ133" s="44">
        <f>MIN(AI133,MAX(0,$C133-SUMIFS($H133:$AU133,$H$6:$AU$6,"Rest",$H$5:$AU$5,"&lt;"&amp;AI$5)))</f>
        <v/>
      </c>
      <c r="AK133" s="44">
        <f>ROUND(AI133-AJ133,2)</f>
        <v/>
      </c>
      <c r="AL133" s="44">
        <f>ROUND(AP132*N(Debts!$D$12)/12,2)</f>
        <v/>
      </c>
      <c r="AM133" s="44">
        <f>MIN(N(Debts!$E$12),AP132+AL133)</f>
        <v/>
      </c>
      <c r="AN133" s="44">
        <f>AP132+AL133-AM133</f>
        <v/>
      </c>
      <c r="AO133" s="44">
        <f>MIN(AN133,MAX(0,$C133-SUMIFS($H133:$AU133,$H$6:$AU$6,"Rest",$H$5:$AU$5,"&lt;"&amp;AN$5)))</f>
        <v/>
      </c>
      <c r="AP133" s="44">
        <f>ROUND(AN133-AO133,2)</f>
        <v/>
      </c>
      <c r="AQ133" s="44">
        <f>ROUND(AU132*N(Debts!$D$13)/12,2)</f>
        <v/>
      </c>
      <c r="AR133" s="44">
        <f>MIN(N(Debts!$E$13),AU132+AQ133)</f>
        <v/>
      </c>
      <c r="AS133" s="44">
        <f>AU132+AQ133-AR133</f>
        <v/>
      </c>
      <c r="AT133" s="44">
        <f>MIN(AS133,MAX(0,$C133-SUMIFS($H133:$AU133,$H$6:$AU$6,"Rest",$H$5:$AU$5,"&lt;"&amp;AS$5)))</f>
        <v/>
      </c>
      <c r="AU133" s="44">
        <f>ROUND(AS133-AT133,2)</f>
        <v/>
      </c>
    </row>
    <row r="134">
      <c r="A134" s="43" t="n">
        <v>127</v>
      </c>
      <c r="B134" s="45">
        <f>EDATE(Plan!$C$7,A134-1)</f>
        <v/>
      </c>
      <c r="C134" s="46">
        <f>IF(F133&lt;=0.005,0,MAX(0,Plan!$C$6-SUMIF($H$6:$AU$6,"Min paid",H134:AU134)))</f>
        <v/>
      </c>
      <c r="D134" s="46">
        <f>SUMIF($H$6:$AU$6,"Interest",H134:AU134)</f>
        <v/>
      </c>
      <c r="E134" s="46">
        <f>SUMIF($H$6:$AU$6,"Min paid",H134:AU134)+SUMIF($H$6:$AU$6,"Extra paid",H134:AU134)</f>
        <v/>
      </c>
      <c r="F134" s="46">
        <f>SUMIF($H$6:$AU$6,"Balance",H134:AU134)</f>
        <v/>
      </c>
      <c r="G134" s="47">
        <f>IF(AND(F134&lt;=0.005,F133&gt;0.005),A134,"")</f>
        <v/>
      </c>
      <c r="H134" s="44">
        <f>ROUND(L133*N(Debts!$D$6)/12,2)</f>
        <v/>
      </c>
      <c r="I134" s="44">
        <f>MIN(N(Debts!$E$6),L133+H134)</f>
        <v/>
      </c>
      <c r="J134" s="44">
        <f>L133+H134-I134</f>
        <v/>
      </c>
      <c r="K134" s="44">
        <f>MIN(J134,MAX(0,$C134-SUMIFS($H134:$AU134,$H$6:$AU$6,"Rest",$H$5:$AU$5,"&lt;"&amp;J$5)))</f>
        <v/>
      </c>
      <c r="L134" s="44">
        <f>ROUND(J134-K134,2)</f>
        <v/>
      </c>
      <c r="M134" s="44">
        <f>ROUND(Q133*N(Debts!$D$7)/12,2)</f>
        <v/>
      </c>
      <c r="N134" s="44">
        <f>MIN(N(Debts!$E$7),Q133+M134)</f>
        <v/>
      </c>
      <c r="O134" s="44">
        <f>Q133+M134-N134</f>
        <v/>
      </c>
      <c r="P134" s="44">
        <f>MIN(O134,MAX(0,$C134-SUMIFS($H134:$AU134,$H$6:$AU$6,"Rest",$H$5:$AU$5,"&lt;"&amp;O$5)))</f>
        <v/>
      </c>
      <c r="Q134" s="44">
        <f>ROUND(O134-P134,2)</f>
        <v/>
      </c>
      <c r="R134" s="44">
        <f>ROUND(V133*N(Debts!$D$8)/12,2)</f>
        <v/>
      </c>
      <c r="S134" s="44">
        <f>MIN(N(Debts!$E$8),V133+R134)</f>
        <v/>
      </c>
      <c r="T134" s="44">
        <f>V133+R134-S134</f>
        <v/>
      </c>
      <c r="U134" s="44">
        <f>MIN(T134,MAX(0,$C134-SUMIFS($H134:$AU134,$H$6:$AU$6,"Rest",$H$5:$AU$5,"&lt;"&amp;T$5)))</f>
        <v/>
      </c>
      <c r="V134" s="44">
        <f>ROUND(T134-U134,2)</f>
        <v/>
      </c>
      <c r="W134" s="44">
        <f>ROUND(AA133*N(Debts!$D$9)/12,2)</f>
        <v/>
      </c>
      <c r="X134" s="44">
        <f>MIN(N(Debts!$E$9),AA133+W134)</f>
        <v/>
      </c>
      <c r="Y134" s="44">
        <f>AA133+W134-X134</f>
        <v/>
      </c>
      <c r="Z134" s="44">
        <f>MIN(Y134,MAX(0,$C134-SUMIFS($H134:$AU134,$H$6:$AU$6,"Rest",$H$5:$AU$5,"&lt;"&amp;Y$5)))</f>
        <v/>
      </c>
      <c r="AA134" s="44">
        <f>ROUND(Y134-Z134,2)</f>
        <v/>
      </c>
      <c r="AB134" s="44">
        <f>ROUND(AF133*N(Debts!$D$10)/12,2)</f>
        <v/>
      </c>
      <c r="AC134" s="44">
        <f>MIN(N(Debts!$E$10),AF133+AB134)</f>
        <v/>
      </c>
      <c r="AD134" s="44">
        <f>AF133+AB134-AC134</f>
        <v/>
      </c>
      <c r="AE134" s="44">
        <f>MIN(AD134,MAX(0,$C134-SUMIFS($H134:$AU134,$H$6:$AU$6,"Rest",$H$5:$AU$5,"&lt;"&amp;AD$5)))</f>
        <v/>
      </c>
      <c r="AF134" s="44">
        <f>ROUND(AD134-AE134,2)</f>
        <v/>
      </c>
      <c r="AG134" s="44">
        <f>ROUND(AK133*N(Debts!$D$11)/12,2)</f>
        <v/>
      </c>
      <c r="AH134" s="44">
        <f>MIN(N(Debts!$E$11),AK133+AG134)</f>
        <v/>
      </c>
      <c r="AI134" s="44">
        <f>AK133+AG134-AH134</f>
        <v/>
      </c>
      <c r="AJ134" s="44">
        <f>MIN(AI134,MAX(0,$C134-SUMIFS($H134:$AU134,$H$6:$AU$6,"Rest",$H$5:$AU$5,"&lt;"&amp;AI$5)))</f>
        <v/>
      </c>
      <c r="AK134" s="44">
        <f>ROUND(AI134-AJ134,2)</f>
        <v/>
      </c>
      <c r="AL134" s="44">
        <f>ROUND(AP133*N(Debts!$D$12)/12,2)</f>
        <v/>
      </c>
      <c r="AM134" s="44">
        <f>MIN(N(Debts!$E$12),AP133+AL134)</f>
        <v/>
      </c>
      <c r="AN134" s="44">
        <f>AP133+AL134-AM134</f>
        <v/>
      </c>
      <c r="AO134" s="44">
        <f>MIN(AN134,MAX(0,$C134-SUMIFS($H134:$AU134,$H$6:$AU$6,"Rest",$H$5:$AU$5,"&lt;"&amp;AN$5)))</f>
        <v/>
      </c>
      <c r="AP134" s="44">
        <f>ROUND(AN134-AO134,2)</f>
        <v/>
      </c>
      <c r="AQ134" s="44">
        <f>ROUND(AU133*N(Debts!$D$13)/12,2)</f>
        <v/>
      </c>
      <c r="AR134" s="44">
        <f>MIN(N(Debts!$E$13),AU133+AQ134)</f>
        <v/>
      </c>
      <c r="AS134" s="44">
        <f>AU133+AQ134-AR134</f>
        <v/>
      </c>
      <c r="AT134" s="44">
        <f>MIN(AS134,MAX(0,$C134-SUMIFS($H134:$AU134,$H$6:$AU$6,"Rest",$H$5:$AU$5,"&lt;"&amp;AS$5)))</f>
        <v/>
      </c>
      <c r="AU134" s="44">
        <f>ROUND(AS134-AT134,2)</f>
        <v/>
      </c>
    </row>
    <row r="135">
      <c r="A135" s="43" t="n">
        <v>128</v>
      </c>
      <c r="B135" s="45">
        <f>EDATE(Plan!$C$7,A135-1)</f>
        <v/>
      </c>
      <c r="C135" s="46">
        <f>IF(F134&lt;=0.005,0,MAX(0,Plan!$C$6-SUMIF($H$6:$AU$6,"Min paid",H135:AU135)))</f>
        <v/>
      </c>
      <c r="D135" s="46">
        <f>SUMIF($H$6:$AU$6,"Interest",H135:AU135)</f>
        <v/>
      </c>
      <c r="E135" s="46">
        <f>SUMIF($H$6:$AU$6,"Min paid",H135:AU135)+SUMIF($H$6:$AU$6,"Extra paid",H135:AU135)</f>
        <v/>
      </c>
      <c r="F135" s="46">
        <f>SUMIF($H$6:$AU$6,"Balance",H135:AU135)</f>
        <v/>
      </c>
      <c r="G135" s="47">
        <f>IF(AND(F135&lt;=0.005,F134&gt;0.005),A135,"")</f>
        <v/>
      </c>
      <c r="H135" s="44">
        <f>ROUND(L134*N(Debts!$D$6)/12,2)</f>
        <v/>
      </c>
      <c r="I135" s="44">
        <f>MIN(N(Debts!$E$6),L134+H135)</f>
        <v/>
      </c>
      <c r="J135" s="44">
        <f>L134+H135-I135</f>
        <v/>
      </c>
      <c r="K135" s="44">
        <f>MIN(J135,MAX(0,$C135-SUMIFS($H135:$AU135,$H$6:$AU$6,"Rest",$H$5:$AU$5,"&lt;"&amp;J$5)))</f>
        <v/>
      </c>
      <c r="L135" s="44">
        <f>ROUND(J135-K135,2)</f>
        <v/>
      </c>
      <c r="M135" s="44">
        <f>ROUND(Q134*N(Debts!$D$7)/12,2)</f>
        <v/>
      </c>
      <c r="N135" s="44">
        <f>MIN(N(Debts!$E$7),Q134+M135)</f>
        <v/>
      </c>
      <c r="O135" s="44">
        <f>Q134+M135-N135</f>
        <v/>
      </c>
      <c r="P135" s="44">
        <f>MIN(O135,MAX(0,$C135-SUMIFS($H135:$AU135,$H$6:$AU$6,"Rest",$H$5:$AU$5,"&lt;"&amp;O$5)))</f>
        <v/>
      </c>
      <c r="Q135" s="44">
        <f>ROUND(O135-P135,2)</f>
        <v/>
      </c>
      <c r="R135" s="44">
        <f>ROUND(V134*N(Debts!$D$8)/12,2)</f>
        <v/>
      </c>
      <c r="S135" s="44">
        <f>MIN(N(Debts!$E$8),V134+R135)</f>
        <v/>
      </c>
      <c r="T135" s="44">
        <f>V134+R135-S135</f>
        <v/>
      </c>
      <c r="U135" s="44">
        <f>MIN(T135,MAX(0,$C135-SUMIFS($H135:$AU135,$H$6:$AU$6,"Rest",$H$5:$AU$5,"&lt;"&amp;T$5)))</f>
        <v/>
      </c>
      <c r="V135" s="44">
        <f>ROUND(T135-U135,2)</f>
        <v/>
      </c>
      <c r="W135" s="44">
        <f>ROUND(AA134*N(Debts!$D$9)/12,2)</f>
        <v/>
      </c>
      <c r="X135" s="44">
        <f>MIN(N(Debts!$E$9),AA134+W135)</f>
        <v/>
      </c>
      <c r="Y135" s="44">
        <f>AA134+W135-X135</f>
        <v/>
      </c>
      <c r="Z135" s="44">
        <f>MIN(Y135,MAX(0,$C135-SUMIFS($H135:$AU135,$H$6:$AU$6,"Rest",$H$5:$AU$5,"&lt;"&amp;Y$5)))</f>
        <v/>
      </c>
      <c r="AA135" s="44">
        <f>ROUND(Y135-Z135,2)</f>
        <v/>
      </c>
      <c r="AB135" s="44">
        <f>ROUND(AF134*N(Debts!$D$10)/12,2)</f>
        <v/>
      </c>
      <c r="AC135" s="44">
        <f>MIN(N(Debts!$E$10),AF134+AB135)</f>
        <v/>
      </c>
      <c r="AD135" s="44">
        <f>AF134+AB135-AC135</f>
        <v/>
      </c>
      <c r="AE135" s="44">
        <f>MIN(AD135,MAX(0,$C135-SUMIFS($H135:$AU135,$H$6:$AU$6,"Rest",$H$5:$AU$5,"&lt;"&amp;AD$5)))</f>
        <v/>
      </c>
      <c r="AF135" s="44">
        <f>ROUND(AD135-AE135,2)</f>
        <v/>
      </c>
      <c r="AG135" s="44">
        <f>ROUND(AK134*N(Debts!$D$11)/12,2)</f>
        <v/>
      </c>
      <c r="AH135" s="44">
        <f>MIN(N(Debts!$E$11),AK134+AG135)</f>
        <v/>
      </c>
      <c r="AI135" s="44">
        <f>AK134+AG135-AH135</f>
        <v/>
      </c>
      <c r="AJ135" s="44">
        <f>MIN(AI135,MAX(0,$C135-SUMIFS($H135:$AU135,$H$6:$AU$6,"Rest",$H$5:$AU$5,"&lt;"&amp;AI$5)))</f>
        <v/>
      </c>
      <c r="AK135" s="44">
        <f>ROUND(AI135-AJ135,2)</f>
        <v/>
      </c>
      <c r="AL135" s="44">
        <f>ROUND(AP134*N(Debts!$D$12)/12,2)</f>
        <v/>
      </c>
      <c r="AM135" s="44">
        <f>MIN(N(Debts!$E$12),AP134+AL135)</f>
        <v/>
      </c>
      <c r="AN135" s="44">
        <f>AP134+AL135-AM135</f>
        <v/>
      </c>
      <c r="AO135" s="44">
        <f>MIN(AN135,MAX(0,$C135-SUMIFS($H135:$AU135,$H$6:$AU$6,"Rest",$H$5:$AU$5,"&lt;"&amp;AN$5)))</f>
        <v/>
      </c>
      <c r="AP135" s="44">
        <f>ROUND(AN135-AO135,2)</f>
        <v/>
      </c>
      <c r="AQ135" s="44">
        <f>ROUND(AU134*N(Debts!$D$13)/12,2)</f>
        <v/>
      </c>
      <c r="AR135" s="44">
        <f>MIN(N(Debts!$E$13),AU134+AQ135)</f>
        <v/>
      </c>
      <c r="AS135" s="44">
        <f>AU134+AQ135-AR135</f>
        <v/>
      </c>
      <c r="AT135" s="44">
        <f>MIN(AS135,MAX(0,$C135-SUMIFS($H135:$AU135,$H$6:$AU$6,"Rest",$H$5:$AU$5,"&lt;"&amp;AS$5)))</f>
        <v/>
      </c>
      <c r="AU135" s="44">
        <f>ROUND(AS135-AT135,2)</f>
        <v/>
      </c>
    </row>
    <row r="136">
      <c r="A136" s="43" t="n">
        <v>129</v>
      </c>
      <c r="B136" s="45">
        <f>EDATE(Plan!$C$7,A136-1)</f>
        <v/>
      </c>
      <c r="C136" s="46">
        <f>IF(F135&lt;=0.005,0,MAX(0,Plan!$C$6-SUMIF($H$6:$AU$6,"Min paid",H136:AU136)))</f>
        <v/>
      </c>
      <c r="D136" s="46">
        <f>SUMIF($H$6:$AU$6,"Interest",H136:AU136)</f>
        <v/>
      </c>
      <c r="E136" s="46">
        <f>SUMIF($H$6:$AU$6,"Min paid",H136:AU136)+SUMIF($H$6:$AU$6,"Extra paid",H136:AU136)</f>
        <v/>
      </c>
      <c r="F136" s="46">
        <f>SUMIF($H$6:$AU$6,"Balance",H136:AU136)</f>
        <v/>
      </c>
      <c r="G136" s="47">
        <f>IF(AND(F136&lt;=0.005,F135&gt;0.005),A136,"")</f>
        <v/>
      </c>
      <c r="H136" s="44">
        <f>ROUND(L135*N(Debts!$D$6)/12,2)</f>
        <v/>
      </c>
      <c r="I136" s="44">
        <f>MIN(N(Debts!$E$6),L135+H136)</f>
        <v/>
      </c>
      <c r="J136" s="44">
        <f>L135+H136-I136</f>
        <v/>
      </c>
      <c r="K136" s="44">
        <f>MIN(J136,MAX(0,$C136-SUMIFS($H136:$AU136,$H$6:$AU$6,"Rest",$H$5:$AU$5,"&lt;"&amp;J$5)))</f>
        <v/>
      </c>
      <c r="L136" s="44">
        <f>ROUND(J136-K136,2)</f>
        <v/>
      </c>
      <c r="M136" s="44">
        <f>ROUND(Q135*N(Debts!$D$7)/12,2)</f>
        <v/>
      </c>
      <c r="N136" s="44">
        <f>MIN(N(Debts!$E$7),Q135+M136)</f>
        <v/>
      </c>
      <c r="O136" s="44">
        <f>Q135+M136-N136</f>
        <v/>
      </c>
      <c r="P136" s="44">
        <f>MIN(O136,MAX(0,$C136-SUMIFS($H136:$AU136,$H$6:$AU$6,"Rest",$H$5:$AU$5,"&lt;"&amp;O$5)))</f>
        <v/>
      </c>
      <c r="Q136" s="44">
        <f>ROUND(O136-P136,2)</f>
        <v/>
      </c>
      <c r="R136" s="44">
        <f>ROUND(V135*N(Debts!$D$8)/12,2)</f>
        <v/>
      </c>
      <c r="S136" s="44">
        <f>MIN(N(Debts!$E$8),V135+R136)</f>
        <v/>
      </c>
      <c r="T136" s="44">
        <f>V135+R136-S136</f>
        <v/>
      </c>
      <c r="U136" s="44">
        <f>MIN(T136,MAX(0,$C136-SUMIFS($H136:$AU136,$H$6:$AU$6,"Rest",$H$5:$AU$5,"&lt;"&amp;T$5)))</f>
        <v/>
      </c>
      <c r="V136" s="44">
        <f>ROUND(T136-U136,2)</f>
        <v/>
      </c>
      <c r="W136" s="44">
        <f>ROUND(AA135*N(Debts!$D$9)/12,2)</f>
        <v/>
      </c>
      <c r="X136" s="44">
        <f>MIN(N(Debts!$E$9),AA135+W136)</f>
        <v/>
      </c>
      <c r="Y136" s="44">
        <f>AA135+W136-X136</f>
        <v/>
      </c>
      <c r="Z136" s="44">
        <f>MIN(Y136,MAX(0,$C136-SUMIFS($H136:$AU136,$H$6:$AU$6,"Rest",$H$5:$AU$5,"&lt;"&amp;Y$5)))</f>
        <v/>
      </c>
      <c r="AA136" s="44">
        <f>ROUND(Y136-Z136,2)</f>
        <v/>
      </c>
      <c r="AB136" s="44">
        <f>ROUND(AF135*N(Debts!$D$10)/12,2)</f>
        <v/>
      </c>
      <c r="AC136" s="44">
        <f>MIN(N(Debts!$E$10),AF135+AB136)</f>
        <v/>
      </c>
      <c r="AD136" s="44">
        <f>AF135+AB136-AC136</f>
        <v/>
      </c>
      <c r="AE136" s="44">
        <f>MIN(AD136,MAX(0,$C136-SUMIFS($H136:$AU136,$H$6:$AU$6,"Rest",$H$5:$AU$5,"&lt;"&amp;AD$5)))</f>
        <v/>
      </c>
      <c r="AF136" s="44">
        <f>ROUND(AD136-AE136,2)</f>
        <v/>
      </c>
      <c r="AG136" s="44">
        <f>ROUND(AK135*N(Debts!$D$11)/12,2)</f>
        <v/>
      </c>
      <c r="AH136" s="44">
        <f>MIN(N(Debts!$E$11),AK135+AG136)</f>
        <v/>
      </c>
      <c r="AI136" s="44">
        <f>AK135+AG136-AH136</f>
        <v/>
      </c>
      <c r="AJ136" s="44">
        <f>MIN(AI136,MAX(0,$C136-SUMIFS($H136:$AU136,$H$6:$AU$6,"Rest",$H$5:$AU$5,"&lt;"&amp;AI$5)))</f>
        <v/>
      </c>
      <c r="AK136" s="44">
        <f>ROUND(AI136-AJ136,2)</f>
        <v/>
      </c>
      <c r="AL136" s="44">
        <f>ROUND(AP135*N(Debts!$D$12)/12,2)</f>
        <v/>
      </c>
      <c r="AM136" s="44">
        <f>MIN(N(Debts!$E$12),AP135+AL136)</f>
        <v/>
      </c>
      <c r="AN136" s="44">
        <f>AP135+AL136-AM136</f>
        <v/>
      </c>
      <c r="AO136" s="44">
        <f>MIN(AN136,MAX(0,$C136-SUMIFS($H136:$AU136,$H$6:$AU$6,"Rest",$H$5:$AU$5,"&lt;"&amp;AN$5)))</f>
        <v/>
      </c>
      <c r="AP136" s="44">
        <f>ROUND(AN136-AO136,2)</f>
        <v/>
      </c>
      <c r="AQ136" s="44">
        <f>ROUND(AU135*N(Debts!$D$13)/12,2)</f>
        <v/>
      </c>
      <c r="AR136" s="44">
        <f>MIN(N(Debts!$E$13),AU135+AQ136)</f>
        <v/>
      </c>
      <c r="AS136" s="44">
        <f>AU135+AQ136-AR136</f>
        <v/>
      </c>
      <c r="AT136" s="44">
        <f>MIN(AS136,MAX(0,$C136-SUMIFS($H136:$AU136,$H$6:$AU$6,"Rest",$H$5:$AU$5,"&lt;"&amp;AS$5)))</f>
        <v/>
      </c>
      <c r="AU136" s="44">
        <f>ROUND(AS136-AT136,2)</f>
        <v/>
      </c>
    </row>
    <row r="137">
      <c r="A137" s="43" t="n">
        <v>130</v>
      </c>
      <c r="B137" s="45">
        <f>EDATE(Plan!$C$7,A137-1)</f>
        <v/>
      </c>
      <c r="C137" s="46">
        <f>IF(F136&lt;=0.005,0,MAX(0,Plan!$C$6-SUMIF($H$6:$AU$6,"Min paid",H137:AU137)))</f>
        <v/>
      </c>
      <c r="D137" s="46">
        <f>SUMIF($H$6:$AU$6,"Interest",H137:AU137)</f>
        <v/>
      </c>
      <c r="E137" s="46">
        <f>SUMIF($H$6:$AU$6,"Min paid",H137:AU137)+SUMIF($H$6:$AU$6,"Extra paid",H137:AU137)</f>
        <v/>
      </c>
      <c r="F137" s="46">
        <f>SUMIF($H$6:$AU$6,"Balance",H137:AU137)</f>
        <v/>
      </c>
      <c r="G137" s="47">
        <f>IF(AND(F137&lt;=0.005,F136&gt;0.005),A137,"")</f>
        <v/>
      </c>
      <c r="H137" s="44">
        <f>ROUND(L136*N(Debts!$D$6)/12,2)</f>
        <v/>
      </c>
      <c r="I137" s="44">
        <f>MIN(N(Debts!$E$6),L136+H137)</f>
        <v/>
      </c>
      <c r="J137" s="44">
        <f>L136+H137-I137</f>
        <v/>
      </c>
      <c r="K137" s="44">
        <f>MIN(J137,MAX(0,$C137-SUMIFS($H137:$AU137,$H$6:$AU$6,"Rest",$H$5:$AU$5,"&lt;"&amp;J$5)))</f>
        <v/>
      </c>
      <c r="L137" s="44">
        <f>ROUND(J137-K137,2)</f>
        <v/>
      </c>
      <c r="M137" s="44">
        <f>ROUND(Q136*N(Debts!$D$7)/12,2)</f>
        <v/>
      </c>
      <c r="N137" s="44">
        <f>MIN(N(Debts!$E$7),Q136+M137)</f>
        <v/>
      </c>
      <c r="O137" s="44">
        <f>Q136+M137-N137</f>
        <v/>
      </c>
      <c r="P137" s="44">
        <f>MIN(O137,MAX(0,$C137-SUMIFS($H137:$AU137,$H$6:$AU$6,"Rest",$H$5:$AU$5,"&lt;"&amp;O$5)))</f>
        <v/>
      </c>
      <c r="Q137" s="44">
        <f>ROUND(O137-P137,2)</f>
        <v/>
      </c>
      <c r="R137" s="44">
        <f>ROUND(V136*N(Debts!$D$8)/12,2)</f>
        <v/>
      </c>
      <c r="S137" s="44">
        <f>MIN(N(Debts!$E$8),V136+R137)</f>
        <v/>
      </c>
      <c r="T137" s="44">
        <f>V136+R137-S137</f>
        <v/>
      </c>
      <c r="U137" s="44">
        <f>MIN(T137,MAX(0,$C137-SUMIFS($H137:$AU137,$H$6:$AU$6,"Rest",$H$5:$AU$5,"&lt;"&amp;T$5)))</f>
        <v/>
      </c>
      <c r="V137" s="44">
        <f>ROUND(T137-U137,2)</f>
        <v/>
      </c>
      <c r="W137" s="44">
        <f>ROUND(AA136*N(Debts!$D$9)/12,2)</f>
        <v/>
      </c>
      <c r="X137" s="44">
        <f>MIN(N(Debts!$E$9),AA136+W137)</f>
        <v/>
      </c>
      <c r="Y137" s="44">
        <f>AA136+W137-X137</f>
        <v/>
      </c>
      <c r="Z137" s="44">
        <f>MIN(Y137,MAX(0,$C137-SUMIFS($H137:$AU137,$H$6:$AU$6,"Rest",$H$5:$AU$5,"&lt;"&amp;Y$5)))</f>
        <v/>
      </c>
      <c r="AA137" s="44">
        <f>ROUND(Y137-Z137,2)</f>
        <v/>
      </c>
      <c r="AB137" s="44">
        <f>ROUND(AF136*N(Debts!$D$10)/12,2)</f>
        <v/>
      </c>
      <c r="AC137" s="44">
        <f>MIN(N(Debts!$E$10),AF136+AB137)</f>
        <v/>
      </c>
      <c r="AD137" s="44">
        <f>AF136+AB137-AC137</f>
        <v/>
      </c>
      <c r="AE137" s="44">
        <f>MIN(AD137,MAX(0,$C137-SUMIFS($H137:$AU137,$H$6:$AU$6,"Rest",$H$5:$AU$5,"&lt;"&amp;AD$5)))</f>
        <v/>
      </c>
      <c r="AF137" s="44">
        <f>ROUND(AD137-AE137,2)</f>
        <v/>
      </c>
      <c r="AG137" s="44">
        <f>ROUND(AK136*N(Debts!$D$11)/12,2)</f>
        <v/>
      </c>
      <c r="AH137" s="44">
        <f>MIN(N(Debts!$E$11),AK136+AG137)</f>
        <v/>
      </c>
      <c r="AI137" s="44">
        <f>AK136+AG137-AH137</f>
        <v/>
      </c>
      <c r="AJ137" s="44">
        <f>MIN(AI137,MAX(0,$C137-SUMIFS($H137:$AU137,$H$6:$AU$6,"Rest",$H$5:$AU$5,"&lt;"&amp;AI$5)))</f>
        <v/>
      </c>
      <c r="AK137" s="44">
        <f>ROUND(AI137-AJ137,2)</f>
        <v/>
      </c>
      <c r="AL137" s="44">
        <f>ROUND(AP136*N(Debts!$D$12)/12,2)</f>
        <v/>
      </c>
      <c r="AM137" s="44">
        <f>MIN(N(Debts!$E$12),AP136+AL137)</f>
        <v/>
      </c>
      <c r="AN137" s="44">
        <f>AP136+AL137-AM137</f>
        <v/>
      </c>
      <c r="AO137" s="44">
        <f>MIN(AN137,MAX(0,$C137-SUMIFS($H137:$AU137,$H$6:$AU$6,"Rest",$H$5:$AU$5,"&lt;"&amp;AN$5)))</f>
        <v/>
      </c>
      <c r="AP137" s="44">
        <f>ROUND(AN137-AO137,2)</f>
        <v/>
      </c>
      <c r="AQ137" s="44">
        <f>ROUND(AU136*N(Debts!$D$13)/12,2)</f>
        <v/>
      </c>
      <c r="AR137" s="44">
        <f>MIN(N(Debts!$E$13),AU136+AQ137)</f>
        <v/>
      </c>
      <c r="AS137" s="44">
        <f>AU136+AQ137-AR137</f>
        <v/>
      </c>
      <c r="AT137" s="44">
        <f>MIN(AS137,MAX(0,$C137-SUMIFS($H137:$AU137,$H$6:$AU$6,"Rest",$H$5:$AU$5,"&lt;"&amp;AS$5)))</f>
        <v/>
      </c>
      <c r="AU137" s="44">
        <f>ROUND(AS137-AT137,2)</f>
        <v/>
      </c>
    </row>
    <row r="138">
      <c r="A138" s="43" t="n">
        <v>131</v>
      </c>
      <c r="B138" s="45">
        <f>EDATE(Plan!$C$7,A138-1)</f>
        <v/>
      </c>
      <c r="C138" s="46">
        <f>IF(F137&lt;=0.005,0,MAX(0,Plan!$C$6-SUMIF($H$6:$AU$6,"Min paid",H138:AU138)))</f>
        <v/>
      </c>
      <c r="D138" s="46">
        <f>SUMIF($H$6:$AU$6,"Interest",H138:AU138)</f>
        <v/>
      </c>
      <c r="E138" s="46">
        <f>SUMIF($H$6:$AU$6,"Min paid",H138:AU138)+SUMIF($H$6:$AU$6,"Extra paid",H138:AU138)</f>
        <v/>
      </c>
      <c r="F138" s="46">
        <f>SUMIF($H$6:$AU$6,"Balance",H138:AU138)</f>
        <v/>
      </c>
      <c r="G138" s="47">
        <f>IF(AND(F138&lt;=0.005,F137&gt;0.005),A138,"")</f>
        <v/>
      </c>
      <c r="H138" s="44">
        <f>ROUND(L137*N(Debts!$D$6)/12,2)</f>
        <v/>
      </c>
      <c r="I138" s="44">
        <f>MIN(N(Debts!$E$6),L137+H138)</f>
        <v/>
      </c>
      <c r="J138" s="44">
        <f>L137+H138-I138</f>
        <v/>
      </c>
      <c r="K138" s="44">
        <f>MIN(J138,MAX(0,$C138-SUMIFS($H138:$AU138,$H$6:$AU$6,"Rest",$H$5:$AU$5,"&lt;"&amp;J$5)))</f>
        <v/>
      </c>
      <c r="L138" s="44">
        <f>ROUND(J138-K138,2)</f>
        <v/>
      </c>
      <c r="M138" s="44">
        <f>ROUND(Q137*N(Debts!$D$7)/12,2)</f>
        <v/>
      </c>
      <c r="N138" s="44">
        <f>MIN(N(Debts!$E$7),Q137+M138)</f>
        <v/>
      </c>
      <c r="O138" s="44">
        <f>Q137+M138-N138</f>
        <v/>
      </c>
      <c r="P138" s="44">
        <f>MIN(O138,MAX(0,$C138-SUMIFS($H138:$AU138,$H$6:$AU$6,"Rest",$H$5:$AU$5,"&lt;"&amp;O$5)))</f>
        <v/>
      </c>
      <c r="Q138" s="44">
        <f>ROUND(O138-P138,2)</f>
        <v/>
      </c>
      <c r="R138" s="44">
        <f>ROUND(V137*N(Debts!$D$8)/12,2)</f>
        <v/>
      </c>
      <c r="S138" s="44">
        <f>MIN(N(Debts!$E$8),V137+R138)</f>
        <v/>
      </c>
      <c r="T138" s="44">
        <f>V137+R138-S138</f>
        <v/>
      </c>
      <c r="U138" s="44">
        <f>MIN(T138,MAX(0,$C138-SUMIFS($H138:$AU138,$H$6:$AU$6,"Rest",$H$5:$AU$5,"&lt;"&amp;T$5)))</f>
        <v/>
      </c>
      <c r="V138" s="44">
        <f>ROUND(T138-U138,2)</f>
        <v/>
      </c>
      <c r="W138" s="44">
        <f>ROUND(AA137*N(Debts!$D$9)/12,2)</f>
        <v/>
      </c>
      <c r="X138" s="44">
        <f>MIN(N(Debts!$E$9),AA137+W138)</f>
        <v/>
      </c>
      <c r="Y138" s="44">
        <f>AA137+W138-X138</f>
        <v/>
      </c>
      <c r="Z138" s="44">
        <f>MIN(Y138,MAX(0,$C138-SUMIFS($H138:$AU138,$H$6:$AU$6,"Rest",$H$5:$AU$5,"&lt;"&amp;Y$5)))</f>
        <v/>
      </c>
      <c r="AA138" s="44">
        <f>ROUND(Y138-Z138,2)</f>
        <v/>
      </c>
      <c r="AB138" s="44">
        <f>ROUND(AF137*N(Debts!$D$10)/12,2)</f>
        <v/>
      </c>
      <c r="AC138" s="44">
        <f>MIN(N(Debts!$E$10),AF137+AB138)</f>
        <v/>
      </c>
      <c r="AD138" s="44">
        <f>AF137+AB138-AC138</f>
        <v/>
      </c>
      <c r="AE138" s="44">
        <f>MIN(AD138,MAX(0,$C138-SUMIFS($H138:$AU138,$H$6:$AU$6,"Rest",$H$5:$AU$5,"&lt;"&amp;AD$5)))</f>
        <v/>
      </c>
      <c r="AF138" s="44">
        <f>ROUND(AD138-AE138,2)</f>
        <v/>
      </c>
      <c r="AG138" s="44">
        <f>ROUND(AK137*N(Debts!$D$11)/12,2)</f>
        <v/>
      </c>
      <c r="AH138" s="44">
        <f>MIN(N(Debts!$E$11),AK137+AG138)</f>
        <v/>
      </c>
      <c r="AI138" s="44">
        <f>AK137+AG138-AH138</f>
        <v/>
      </c>
      <c r="AJ138" s="44">
        <f>MIN(AI138,MAX(0,$C138-SUMIFS($H138:$AU138,$H$6:$AU$6,"Rest",$H$5:$AU$5,"&lt;"&amp;AI$5)))</f>
        <v/>
      </c>
      <c r="AK138" s="44">
        <f>ROUND(AI138-AJ138,2)</f>
        <v/>
      </c>
      <c r="AL138" s="44">
        <f>ROUND(AP137*N(Debts!$D$12)/12,2)</f>
        <v/>
      </c>
      <c r="AM138" s="44">
        <f>MIN(N(Debts!$E$12),AP137+AL138)</f>
        <v/>
      </c>
      <c r="AN138" s="44">
        <f>AP137+AL138-AM138</f>
        <v/>
      </c>
      <c r="AO138" s="44">
        <f>MIN(AN138,MAX(0,$C138-SUMIFS($H138:$AU138,$H$6:$AU$6,"Rest",$H$5:$AU$5,"&lt;"&amp;AN$5)))</f>
        <v/>
      </c>
      <c r="AP138" s="44">
        <f>ROUND(AN138-AO138,2)</f>
        <v/>
      </c>
      <c r="AQ138" s="44">
        <f>ROUND(AU137*N(Debts!$D$13)/12,2)</f>
        <v/>
      </c>
      <c r="AR138" s="44">
        <f>MIN(N(Debts!$E$13),AU137+AQ138)</f>
        <v/>
      </c>
      <c r="AS138" s="44">
        <f>AU137+AQ138-AR138</f>
        <v/>
      </c>
      <c r="AT138" s="44">
        <f>MIN(AS138,MAX(0,$C138-SUMIFS($H138:$AU138,$H$6:$AU$6,"Rest",$H$5:$AU$5,"&lt;"&amp;AS$5)))</f>
        <v/>
      </c>
      <c r="AU138" s="44">
        <f>ROUND(AS138-AT138,2)</f>
        <v/>
      </c>
    </row>
    <row r="139">
      <c r="A139" s="43" t="n">
        <v>132</v>
      </c>
      <c r="B139" s="45">
        <f>EDATE(Plan!$C$7,A139-1)</f>
        <v/>
      </c>
      <c r="C139" s="46">
        <f>IF(F138&lt;=0.005,0,MAX(0,Plan!$C$6-SUMIF($H$6:$AU$6,"Min paid",H139:AU139)))</f>
        <v/>
      </c>
      <c r="D139" s="46">
        <f>SUMIF($H$6:$AU$6,"Interest",H139:AU139)</f>
        <v/>
      </c>
      <c r="E139" s="46">
        <f>SUMIF($H$6:$AU$6,"Min paid",H139:AU139)+SUMIF($H$6:$AU$6,"Extra paid",H139:AU139)</f>
        <v/>
      </c>
      <c r="F139" s="46">
        <f>SUMIF($H$6:$AU$6,"Balance",H139:AU139)</f>
        <v/>
      </c>
      <c r="G139" s="47">
        <f>IF(AND(F139&lt;=0.005,F138&gt;0.005),A139,"")</f>
        <v/>
      </c>
      <c r="H139" s="44">
        <f>ROUND(L138*N(Debts!$D$6)/12,2)</f>
        <v/>
      </c>
      <c r="I139" s="44">
        <f>MIN(N(Debts!$E$6),L138+H139)</f>
        <v/>
      </c>
      <c r="J139" s="44">
        <f>L138+H139-I139</f>
        <v/>
      </c>
      <c r="K139" s="44">
        <f>MIN(J139,MAX(0,$C139-SUMIFS($H139:$AU139,$H$6:$AU$6,"Rest",$H$5:$AU$5,"&lt;"&amp;J$5)))</f>
        <v/>
      </c>
      <c r="L139" s="44">
        <f>ROUND(J139-K139,2)</f>
        <v/>
      </c>
      <c r="M139" s="44">
        <f>ROUND(Q138*N(Debts!$D$7)/12,2)</f>
        <v/>
      </c>
      <c r="N139" s="44">
        <f>MIN(N(Debts!$E$7),Q138+M139)</f>
        <v/>
      </c>
      <c r="O139" s="44">
        <f>Q138+M139-N139</f>
        <v/>
      </c>
      <c r="P139" s="44">
        <f>MIN(O139,MAX(0,$C139-SUMIFS($H139:$AU139,$H$6:$AU$6,"Rest",$H$5:$AU$5,"&lt;"&amp;O$5)))</f>
        <v/>
      </c>
      <c r="Q139" s="44">
        <f>ROUND(O139-P139,2)</f>
        <v/>
      </c>
      <c r="R139" s="44">
        <f>ROUND(V138*N(Debts!$D$8)/12,2)</f>
        <v/>
      </c>
      <c r="S139" s="44">
        <f>MIN(N(Debts!$E$8),V138+R139)</f>
        <v/>
      </c>
      <c r="T139" s="44">
        <f>V138+R139-S139</f>
        <v/>
      </c>
      <c r="U139" s="44">
        <f>MIN(T139,MAX(0,$C139-SUMIFS($H139:$AU139,$H$6:$AU$6,"Rest",$H$5:$AU$5,"&lt;"&amp;T$5)))</f>
        <v/>
      </c>
      <c r="V139" s="44">
        <f>ROUND(T139-U139,2)</f>
        <v/>
      </c>
      <c r="W139" s="44">
        <f>ROUND(AA138*N(Debts!$D$9)/12,2)</f>
        <v/>
      </c>
      <c r="X139" s="44">
        <f>MIN(N(Debts!$E$9),AA138+W139)</f>
        <v/>
      </c>
      <c r="Y139" s="44">
        <f>AA138+W139-X139</f>
        <v/>
      </c>
      <c r="Z139" s="44">
        <f>MIN(Y139,MAX(0,$C139-SUMIFS($H139:$AU139,$H$6:$AU$6,"Rest",$H$5:$AU$5,"&lt;"&amp;Y$5)))</f>
        <v/>
      </c>
      <c r="AA139" s="44">
        <f>ROUND(Y139-Z139,2)</f>
        <v/>
      </c>
      <c r="AB139" s="44">
        <f>ROUND(AF138*N(Debts!$D$10)/12,2)</f>
        <v/>
      </c>
      <c r="AC139" s="44">
        <f>MIN(N(Debts!$E$10),AF138+AB139)</f>
        <v/>
      </c>
      <c r="AD139" s="44">
        <f>AF138+AB139-AC139</f>
        <v/>
      </c>
      <c r="AE139" s="44">
        <f>MIN(AD139,MAX(0,$C139-SUMIFS($H139:$AU139,$H$6:$AU$6,"Rest",$H$5:$AU$5,"&lt;"&amp;AD$5)))</f>
        <v/>
      </c>
      <c r="AF139" s="44">
        <f>ROUND(AD139-AE139,2)</f>
        <v/>
      </c>
      <c r="AG139" s="44">
        <f>ROUND(AK138*N(Debts!$D$11)/12,2)</f>
        <v/>
      </c>
      <c r="AH139" s="44">
        <f>MIN(N(Debts!$E$11),AK138+AG139)</f>
        <v/>
      </c>
      <c r="AI139" s="44">
        <f>AK138+AG139-AH139</f>
        <v/>
      </c>
      <c r="AJ139" s="44">
        <f>MIN(AI139,MAX(0,$C139-SUMIFS($H139:$AU139,$H$6:$AU$6,"Rest",$H$5:$AU$5,"&lt;"&amp;AI$5)))</f>
        <v/>
      </c>
      <c r="AK139" s="44">
        <f>ROUND(AI139-AJ139,2)</f>
        <v/>
      </c>
      <c r="AL139" s="44">
        <f>ROUND(AP138*N(Debts!$D$12)/12,2)</f>
        <v/>
      </c>
      <c r="AM139" s="44">
        <f>MIN(N(Debts!$E$12),AP138+AL139)</f>
        <v/>
      </c>
      <c r="AN139" s="44">
        <f>AP138+AL139-AM139</f>
        <v/>
      </c>
      <c r="AO139" s="44">
        <f>MIN(AN139,MAX(0,$C139-SUMIFS($H139:$AU139,$H$6:$AU$6,"Rest",$H$5:$AU$5,"&lt;"&amp;AN$5)))</f>
        <v/>
      </c>
      <c r="AP139" s="44">
        <f>ROUND(AN139-AO139,2)</f>
        <v/>
      </c>
      <c r="AQ139" s="44">
        <f>ROUND(AU138*N(Debts!$D$13)/12,2)</f>
        <v/>
      </c>
      <c r="AR139" s="44">
        <f>MIN(N(Debts!$E$13),AU138+AQ139)</f>
        <v/>
      </c>
      <c r="AS139" s="44">
        <f>AU138+AQ139-AR139</f>
        <v/>
      </c>
      <c r="AT139" s="44">
        <f>MIN(AS139,MAX(0,$C139-SUMIFS($H139:$AU139,$H$6:$AU$6,"Rest",$H$5:$AU$5,"&lt;"&amp;AS$5)))</f>
        <v/>
      </c>
      <c r="AU139" s="44">
        <f>ROUND(AS139-AT139,2)</f>
        <v/>
      </c>
    </row>
    <row r="140">
      <c r="A140" s="43" t="n">
        <v>133</v>
      </c>
      <c r="B140" s="45">
        <f>EDATE(Plan!$C$7,A140-1)</f>
        <v/>
      </c>
      <c r="C140" s="46">
        <f>IF(F139&lt;=0.005,0,MAX(0,Plan!$C$6-SUMIF($H$6:$AU$6,"Min paid",H140:AU140)))</f>
        <v/>
      </c>
      <c r="D140" s="46">
        <f>SUMIF($H$6:$AU$6,"Interest",H140:AU140)</f>
        <v/>
      </c>
      <c r="E140" s="46">
        <f>SUMIF($H$6:$AU$6,"Min paid",H140:AU140)+SUMIF($H$6:$AU$6,"Extra paid",H140:AU140)</f>
        <v/>
      </c>
      <c r="F140" s="46">
        <f>SUMIF($H$6:$AU$6,"Balance",H140:AU140)</f>
        <v/>
      </c>
      <c r="G140" s="47">
        <f>IF(AND(F140&lt;=0.005,F139&gt;0.005),A140,"")</f>
        <v/>
      </c>
      <c r="H140" s="44">
        <f>ROUND(L139*N(Debts!$D$6)/12,2)</f>
        <v/>
      </c>
      <c r="I140" s="44">
        <f>MIN(N(Debts!$E$6),L139+H140)</f>
        <v/>
      </c>
      <c r="J140" s="44">
        <f>L139+H140-I140</f>
        <v/>
      </c>
      <c r="K140" s="44">
        <f>MIN(J140,MAX(0,$C140-SUMIFS($H140:$AU140,$H$6:$AU$6,"Rest",$H$5:$AU$5,"&lt;"&amp;J$5)))</f>
        <v/>
      </c>
      <c r="L140" s="44">
        <f>ROUND(J140-K140,2)</f>
        <v/>
      </c>
      <c r="M140" s="44">
        <f>ROUND(Q139*N(Debts!$D$7)/12,2)</f>
        <v/>
      </c>
      <c r="N140" s="44">
        <f>MIN(N(Debts!$E$7),Q139+M140)</f>
        <v/>
      </c>
      <c r="O140" s="44">
        <f>Q139+M140-N140</f>
        <v/>
      </c>
      <c r="P140" s="44">
        <f>MIN(O140,MAX(0,$C140-SUMIFS($H140:$AU140,$H$6:$AU$6,"Rest",$H$5:$AU$5,"&lt;"&amp;O$5)))</f>
        <v/>
      </c>
      <c r="Q140" s="44">
        <f>ROUND(O140-P140,2)</f>
        <v/>
      </c>
      <c r="R140" s="44">
        <f>ROUND(V139*N(Debts!$D$8)/12,2)</f>
        <v/>
      </c>
      <c r="S140" s="44">
        <f>MIN(N(Debts!$E$8),V139+R140)</f>
        <v/>
      </c>
      <c r="T140" s="44">
        <f>V139+R140-S140</f>
        <v/>
      </c>
      <c r="U140" s="44">
        <f>MIN(T140,MAX(0,$C140-SUMIFS($H140:$AU140,$H$6:$AU$6,"Rest",$H$5:$AU$5,"&lt;"&amp;T$5)))</f>
        <v/>
      </c>
      <c r="V140" s="44">
        <f>ROUND(T140-U140,2)</f>
        <v/>
      </c>
      <c r="W140" s="44">
        <f>ROUND(AA139*N(Debts!$D$9)/12,2)</f>
        <v/>
      </c>
      <c r="X140" s="44">
        <f>MIN(N(Debts!$E$9),AA139+W140)</f>
        <v/>
      </c>
      <c r="Y140" s="44">
        <f>AA139+W140-X140</f>
        <v/>
      </c>
      <c r="Z140" s="44">
        <f>MIN(Y140,MAX(0,$C140-SUMIFS($H140:$AU140,$H$6:$AU$6,"Rest",$H$5:$AU$5,"&lt;"&amp;Y$5)))</f>
        <v/>
      </c>
      <c r="AA140" s="44">
        <f>ROUND(Y140-Z140,2)</f>
        <v/>
      </c>
      <c r="AB140" s="44">
        <f>ROUND(AF139*N(Debts!$D$10)/12,2)</f>
        <v/>
      </c>
      <c r="AC140" s="44">
        <f>MIN(N(Debts!$E$10),AF139+AB140)</f>
        <v/>
      </c>
      <c r="AD140" s="44">
        <f>AF139+AB140-AC140</f>
        <v/>
      </c>
      <c r="AE140" s="44">
        <f>MIN(AD140,MAX(0,$C140-SUMIFS($H140:$AU140,$H$6:$AU$6,"Rest",$H$5:$AU$5,"&lt;"&amp;AD$5)))</f>
        <v/>
      </c>
      <c r="AF140" s="44">
        <f>ROUND(AD140-AE140,2)</f>
        <v/>
      </c>
      <c r="AG140" s="44">
        <f>ROUND(AK139*N(Debts!$D$11)/12,2)</f>
        <v/>
      </c>
      <c r="AH140" s="44">
        <f>MIN(N(Debts!$E$11),AK139+AG140)</f>
        <v/>
      </c>
      <c r="AI140" s="44">
        <f>AK139+AG140-AH140</f>
        <v/>
      </c>
      <c r="AJ140" s="44">
        <f>MIN(AI140,MAX(0,$C140-SUMIFS($H140:$AU140,$H$6:$AU$6,"Rest",$H$5:$AU$5,"&lt;"&amp;AI$5)))</f>
        <v/>
      </c>
      <c r="AK140" s="44">
        <f>ROUND(AI140-AJ140,2)</f>
        <v/>
      </c>
      <c r="AL140" s="44">
        <f>ROUND(AP139*N(Debts!$D$12)/12,2)</f>
        <v/>
      </c>
      <c r="AM140" s="44">
        <f>MIN(N(Debts!$E$12),AP139+AL140)</f>
        <v/>
      </c>
      <c r="AN140" s="44">
        <f>AP139+AL140-AM140</f>
        <v/>
      </c>
      <c r="AO140" s="44">
        <f>MIN(AN140,MAX(0,$C140-SUMIFS($H140:$AU140,$H$6:$AU$6,"Rest",$H$5:$AU$5,"&lt;"&amp;AN$5)))</f>
        <v/>
      </c>
      <c r="AP140" s="44">
        <f>ROUND(AN140-AO140,2)</f>
        <v/>
      </c>
      <c r="AQ140" s="44">
        <f>ROUND(AU139*N(Debts!$D$13)/12,2)</f>
        <v/>
      </c>
      <c r="AR140" s="44">
        <f>MIN(N(Debts!$E$13),AU139+AQ140)</f>
        <v/>
      </c>
      <c r="AS140" s="44">
        <f>AU139+AQ140-AR140</f>
        <v/>
      </c>
      <c r="AT140" s="44">
        <f>MIN(AS140,MAX(0,$C140-SUMIFS($H140:$AU140,$H$6:$AU$6,"Rest",$H$5:$AU$5,"&lt;"&amp;AS$5)))</f>
        <v/>
      </c>
      <c r="AU140" s="44">
        <f>ROUND(AS140-AT140,2)</f>
        <v/>
      </c>
    </row>
    <row r="141">
      <c r="A141" s="43" t="n">
        <v>134</v>
      </c>
      <c r="B141" s="45">
        <f>EDATE(Plan!$C$7,A141-1)</f>
        <v/>
      </c>
      <c r="C141" s="46">
        <f>IF(F140&lt;=0.005,0,MAX(0,Plan!$C$6-SUMIF($H$6:$AU$6,"Min paid",H141:AU141)))</f>
        <v/>
      </c>
      <c r="D141" s="46">
        <f>SUMIF($H$6:$AU$6,"Interest",H141:AU141)</f>
        <v/>
      </c>
      <c r="E141" s="46">
        <f>SUMIF($H$6:$AU$6,"Min paid",H141:AU141)+SUMIF($H$6:$AU$6,"Extra paid",H141:AU141)</f>
        <v/>
      </c>
      <c r="F141" s="46">
        <f>SUMIF($H$6:$AU$6,"Balance",H141:AU141)</f>
        <v/>
      </c>
      <c r="G141" s="47">
        <f>IF(AND(F141&lt;=0.005,F140&gt;0.005),A141,"")</f>
        <v/>
      </c>
      <c r="H141" s="44">
        <f>ROUND(L140*N(Debts!$D$6)/12,2)</f>
        <v/>
      </c>
      <c r="I141" s="44">
        <f>MIN(N(Debts!$E$6),L140+H141)</f>
        <v/>
      </c>
      <c r="J141" s="44">
        <f>L140+H141-I141</f>
        <v/>
      </c>
      <c r="K141" s="44">
        <f>MIN(J141,MAX(0,$C141-SUMIFS($H141:$AU141,$H$6:$AU$6,"Rest",$H$5:$AU$5,"&lt;"&amp;J$5)))</f>
        <v/>
      </c>
      <c r="L141" s="44">
        <f>ROUND(J141-K141,2)</f>
        <v/>
      </c>
      <c r="M141" s="44">
        <f>ROUND(Q140*N(Debts!$D$7)/12,2)</f>
        <v/>
      </c>
      <c r="N141" s="44">
        <f>MIN(N(Debts!$E$7),Q140+M141)</f>
        <v/>
      </c>
      <c r="O141" s="44">
        <f>Q140+M141-N141</f>
        <v/>
      </c>
      <c r="P141" s="44">
        <f>MIN(O141,MAX(0,$C141-SUMIFS($H141:$AU141,$H$6:$AU$6,"Rest",$H$5:$AU$5,"&lt;"&amp;O$5)))</f>
        <v/>
      </c>
      <c r="Q141" s="44">
        <f>ROUND(O141-P141,2)</f>
        <v/>
      </c>
      <c r="R141" s="44">
        <f>ROUND(V140*N(Debts!$D$8)/12,2)</f>
        <v/>
      </c>
      <c r="S141" s="44">
        <f>MIN(N(Debts!$E$8),V140+R141)</f>
        <v/>
      </c>
      <c r="T141" s="44">
        <f>V140+R141-S141</f>
        <v/>
      </c>
      <c r="U141" s="44">
        <f>MIN(T141,MAX(0,$C141-SUMIFS($H141:$AU141,$H$6:$AU$6,"Rest",$H$5:$AU$5,"&lt;"&amp;T$5)))</f>
        <v/>
      </c>
      <c r="V141" s="44">
        <f>ROUND(T141-U141,2)</f>
        <v/>
      </c>
      <c r="W141" s="44">
        <f>ROUND(AA140*N(Debts!$D$9)/12,2)</f>
        <v/>
      </c>
      <c r="X141" s="44">
        <f>MIN(N(Debts!$E$9),AA140+W141)</f>
        <v/>
      </c>
      <c r="Y141" s="44">
        <f>AA140+W141-X141</f>
        <v/>
      </c>
      <c r="Z141" s="44">
        <f>MIN(Y141,MAX(0,$C141-SUMIFS($H141:$AU141,$H$6:$AU$6,"Rest",$H$5:$AU$5,"&lt;"&amp;Y$5)))</f>
        <v/>
      </c>
      <c r="AA141" s="44">
        <f>ROUND(Y141-Z141,2)</f>
        <v/>
      </c>
      <c r="AB141" s="44">
        <f>ROUND(AF140*N(Debts!$D$10)/12,2)</f>
        <v/>
      </c>
      <c r="AC141" s="44">
        <f>MIN(N(Debts!$E$10),AF140+AB141)</f>
        <v/>
      </c>
      <c r="AD141" s="44">
        <f>AF140+AB141-AC141</f>
        <v/>
      </c>
      <c r="AE141" s="44">
        <f>MIN(AD141,MAX(0,$C141-SUMIFS($H141:$AU141,$H$6:$AU$6,"Rest",$H$5:$AU$5,"&lt;"&amp;AD$5)))</f>
        <v/>
      </c>
      <c r="AF141" s="44">
        <f>ROUND(AD141-AE141,2)</f>
        <v/>
      </c>
      <c r="AG141" s="44">
        <f>ROUND(AK140*N(Debts!$D$11)/12,2)</f>
        <v/>
      </c>
      <c r="AH141" s="44">
        <f>MIN(N(Debts!$E$11),AK140+AG141)</f>
        <v/>
      </c>
      <c r="AI141" s="44">
        <f>AK140+AG141-AH141</f>
        <v/>
      </c>
      <c r="AJ141" s="44">
        <f>MIN(AI141,MAX(0,$C141-SUMIFS($H141:$AU141,$H$6:$AU$6,"Rest",$H$5:$AU$5,"&lt;"&amp;AI$5)))</f>
        <v/>
      </c>
      <c r="AK141" s="44">
        <f>ROUND(AI141-AJ141,2)</f>
        <v/>
      </c>
      <c r="AL141" s="44">
        <f>ROUND(AP140*N(Debts!$D$12)/12,2)</f>
        <v/>
      </c>
      <c r="AM141" s="44">
        <f>MIN(N(Debts!$E$12),AP140+AL141)</f>
        <v/>
      </c>
      <c r="AN141" s="44">
        <f>AP140+AL141-AM141</f>
        <v/>
      </c>
      <c r="AO141" s="44">
        <f>MIN(AN141,MAX(0,$C141-SUMIFS($H141:$AU141,$H$6:$AU$6,"Rest",$H$5:$AU$5,"&lt;"&amp;AN$5)))</f>
        <v/>
      </c>
      <c r="AP141" s="44">
        <f>ROUND(AN141-AO141,2)</f>
        <v/>
      </c>
      <c r="AQ141" s="44">
        <f>ROUND(AU140*N(Debts!$D$13)/12,2)</f>
        <v/>
      </c>
      <c r="AR141" s="44">
        <f>MIN(N(Debts!$E$13),AU140+AQ141)</f>
        <v/>
      </c>
      <c r="AS141" s="44">
        <f>AU140+AQ141-AR141</f>
        <v/>
      </c>
      <c r="AT141" s="44">
        <f>MIN(AS141,MAX(0,$C141-SUMIFS($H141:$AU141,$H$6:$AU$6,"Rest",$H$5:$AU$5,"&lt;"&amp;AS$5)))</f>
        <v/>
      </c>
      <c r="AU141" s="44">
        <f>ROUND(AS141-AT141,2)</f>
        <v/>
      </c>
    </row>
    <row r="142">
      <c r="A142" s="43" t="n">
        <v>135</v>
      </c>
      <c r="B142" s="45">
        <f>EDATE(Plan!$C$7,A142-1)</f>
        <v/>
      </c>
      <c r="C142" s="46">
        <f>IF(F141&lt;=0.005,0,MAX(0,Plan!$C$6-SUMIF($H$6:$AU$6,"Min paid",H142:AU142)))</f>
        <v/>
      </c>
      <c r="D142" s="46">
        <f>SUMIF($H$6:$AU$6,"Interest",H142:AU142)</f>
        <v/>
      </c>
      <c r="E142" s="46">
        <f>SUMIF($H$6:$AU$6,"Min paid",H142:AU142)+SUMIF($H$6:$AU$6,"Extra paid",H142:AU142)</f>
        <v/>
      </c>
      <c r="F142" s="46">
        <f>SUMIF($H$6:$AU$6,"Balance",H142:AU142)</f>
        <v/>
      </c>
      <c r="G142" s="47">
        <f>IF(AND(F142&lt;=0.005,F141&gt;0.005),A142,"")</f>
        <v/>
      </c>
      <c r="H142" s="44">
        <f>ROUND(L141*N(Debts!$D$6)/12,2)</f>
        <v/>
      </c>
      <c r="I142" s="44">
        <f>MIN(N(Debts!$E$6),L141+H142)</f>
        <v/>
      </c>
      <c r="J142" s="44">
        <f>L141+H142-I142</f>
        <v/>
      </c>
      <c r="K142" s="44">
        <f>MIN(J142,MAX(0,$C142-SUMIFS($H142:$AU142,$H$6:$AU$6,"Rest",$H$5:$AU$5,"&lt;"&amp;J$5)))</f>
        <v/>
      </c>
      <c r="L142" s="44">
        <f>ROUND(J142-K142,2)</f>
        <v/>
      </c>
      <c r="M142" s="44">
        <f>ROUND(Q141*N(Debts!$D$7)/12,2)</f>
        <v/>
      </c>
      <c r="N142" s="44">
        <f>MIN(N(Debts!$E$7),Q141+M142)</f>
        <v/>
      </c>
      <c r="O142" s="44">
        <f>Q141+M142-N142</f>
        <v/>
      </c>
      <c r="P142" s="44">
        <f>MIN(O142,MAX(0,$C142-SUMIFS($H142:$AU142,$H$6:$AU$6,"Rest",$H$5:$AU$5,"&lt;"&amp;O$5)))</f>
        <v/>
      </c>
      <c r="Q142" s="44">
        <f>ROUND(O142-P142,2)</f>
        <v/>
      </c>
      <c r="R142" s="44">
        <f>ROUND(V141*N(Debts!$D$8)/12,2)</f>
        <v/>
      </c>
      <c r="S142" s="44">
        <f>MIN(N(Debts!$E$8),V141+R142)</f>
        <v/>
      </c>
      <c r="T142" s="44">
        <f>V141+R142-S142</f>
        <v/>
      </c>
      <c r="U142" s="44">
        <f>MIN(T142,MAX(0,$C142-SUMIFS($H142:$AU142,$H$6:$AU$6,"Rest",$H$5:$AU$5,"&lt;"&amp;T$5)))</f>
        <v/>
      </c>
      <c r="V142" s="44">
        <f>ROUND(T142-U142,2)</f>
        <v/>
      </c>
      <c r="W142" s="44">
        <f>ROUND(AA141*N(Debts!$D$9)/12,2)</f>
        <v/>
      </c>
      <c r="X142" s="44">
        <f>MIN(N(Debts!$E$9),AA141+W142)</f>
        <v/>
      </c>
      <c r="Y142" s="44">
        <f>AA141+W142-X142</f>
        <v/>
      </c>
      <c r="Z142" s="44">
        <f>MIN(Y142,MAX(0,$C142-SUMIFS($H142:$AU142,$H$6:$AU$6,"Rest",$H$5:$AU$5,"&lt;"&amp;Y$5)))</f>
        <v/>
      </c>
      <c r="AA142" s="44">
        <f>ROUND(Y142-Z142,2)</f>
        <v/>
      </c>
      <c r="AB142" s="44">
        <f>ROUND(AF141*N(Debts!$D$10)/12,2)</f>
        <v/>
      </c>
      <c r="AC142" s="44">
        <f>MIN(N(Debts!$E$10),AF141+AB142)</f>
        <v/>
      </c>
      <c r="AD142" s="44">
        <f>AF141+AB142-AC142</f>
        <v/>
      </c>
      <c r="AE142" s="44">
        <f>MIN(AD142,MAX(0,$C142-SUMIFS($H142:$AU142,$H$6:$AU$6,"Rest",$H$5:$AU$5,"&lt;"&amp;AD$5)))</f>
        <v/>
      </c>
      <c r="AF142" s="44">
        <f>ROUND(AD142-AE142,2)</f>
        <v/>
      </c>
      <c r="AG142" s="44">
        <f>ROUND(AK141*N(Debts!$D$11)/12,2)</f>
        <v/>
      </c>
      <c r="AH142" s="44">
        <f>MIN(N(Debts!$E$11),AK141+AG142)</f>
        <v/>
      </c>
      <c r="AI142" s="44">
        <f>AK141+AG142-AH142</f>
        <v/>
      </c>
      <c r="AJ142" s="44">
        <f>MIN(AI142,MAX(0,$C142-SUMIFS($H142:$AU142,$H$6:$AU$6,"Rest",$H$5:$AU$5,"&lt;"&amp;AI$5)))</f>
        <v/>
      </c>
      <c r="AK142" s="44">
        <f>ROUND(AI142-AJ142,2)</f>
        <v/>
      </c>
      <c r="AL142" s="44">
        <f>ROUND(AP141*N(Debts!$D$12)/12,2)</f>
        <v/>
      </c>
      <c r="AM142" s="44">
        <f>MIN(N(Debts!$E$12),AP141+AL142)</f>
        <v/>
      </c>
      <c r="AN142" s="44">
        <f>AP141+AL142-AM142</f>
        <v/>
      </c>
      <c r="AO142" s="44">
        <f>MIN(AN142,MAX(0,$C142-SUMIFS($H142:$AU142,$H$6:$AU$6,"Rest",$H$5:$AU$5,"&lt;"&amp;AN$5)))</f>
        <v/>
      </c>
      <c r="AP142" s="44">
        <f>ROUND(AN142-AO142,2)</f>
        <v/>
      </c>
      <c r="AQ142" s="44">
        <f>ROUND(AU141*N(Debts!$D$13)/12,2)</f>
        <v/>
      </c>
      <c r="AR142" s="44">
        <f>MIN(N(Debts!$E$13),AU141+AQ142)</f>
        <v/>
      </c>
      <c r="AS142" s="44">
        <f>AU141+AQ142-AR142</f>
        <v/>
      </c>
      <c r="AT142" s="44">
        <f>MIN(AS142,MAX(0,$C142-SUMIFS($H142:$AU142,$H$6:$AU$6,"Rest",$H$5:$AU$5,"&lt;"&amp;AS$5)))</f>
        <v/>
      </c>
      <c r="AU142" s="44">
        <f>ROUND(AS142-AT142,2)</f>
        <v/>
      </c>
    </row>
    <row r="143">
      <c r="A143" s="43" t="n">
        <v>136</v>
      </c>
      <c r="B143" s="45">
        <f>EDATE(Plan!$C$7,A143-1)</f>
        <v/>
      </c>
      <c r="C143" s="46">
        <f>IF(F142&lt;=0.005,0,MAX(0,Plan!$C$6-SUMIF($H$6:$AU$6,"Min paid",H143:AU143)))</f>
        <v/>
      </c>
      <c r="D143" s="46">
        <f>SUMIF($H$6:$AU$6,"Interest",H143:AU143)</f>
        <v/>
      </c>
      <c r="E143" s="46">
        <f>SUMIF($H$6:$AU$6,"Min paid",H143:AU143)+SUMIF($H$6:$AU$6,"Extra paid",H143:AU143)</f>
        <v/>
      </c>
      <c r="F143" s="46">
        <f>SUMIF($H$6:$AU$6,"Balance",H143:AU143)</f>
        <v/>
      </c>
      <c r="G143" s="47">
        <f>IF(AND(F143&lt;=0.005,F142&gt;0.005),A143,"")</f>
        <v/>
      </c>
      <c r="H143" s="44">
        <f>ROUND(L142*N(Debts!$D$6)/12,2)</f>
        <v/>
      </c>
      <c r="I143" s="44">
        <f>MIN(N(Debts!$E$6),L142+H143)</f>
        <v/>
      </c>
      <c r="J143" s="44">
        <f>L142+H143-I143</f>
        <v/>
      </c>
      <c r="K143" s="44">
        <f>MIN(J143,MAX(0,$C143-SUMIFS($H143:$AU143,$H$6:$AU$6,"Rest",$H$5:$AU$5,"&lt;"&amp;J$5)))</f>
        <v/>
      </c>
      <c r="L143" s="44">
        <f>ROUND(J143-K143,2)</f>
        <v/>
      </c>
      <c r="M143" s="44">
        <f>ROUND(Q142*N(Debts!$D$7)/12,2)</f>
        <v/>
      </c>
      <c r="N143" s="44">
        <f>MIN(N(Debts!$E$7),Q142+M143)</f>
        <v/>
      </c>
      <c r="O143" s="44">
        <f>Q142+M143-N143</f>
        <v/>
      </c>
      <c r="P143" s="44">
        <f>MIN(O143,MAX(0,$C143-SUMIFS($H143:$AU143,$H$6:$AU$6,"Rest",$H$5:$AU$5,"&lt;"&amp;O$5)))</f>
        <v/>
      </c>
      <c r="Q143" s="44">
        <f>ROUND(O143-P143,2)</f>
        <v/>
      </c>
      <c r="R143" s="44">
        <f>ROUND(V142*N(Debts!$D$8)/12,2)</f>
        <v/>
      </c>
      <c r="S143" s="44">
        <f>MIN(N(Debts!$E$8),V142+R143)</f>
        <v/>
      </c>
      <c r="T143" s="44">
        <f>V142+R143-S143</f>
        <v/>
      </c>
      <c r="U143" s="44">
        <f>MIN(T143,MAX(0,$C143-SUMIFS($H143:$AU143,$H$6:$AU$6,"Rest",$H$5:$AU$5,"&lt;"&amp;T$5)))</f>
        <v/>
      </c>
      <c r="V143" s="44">
        <f>ROUND(T143-U143,2)</f>
        <v/>
      </c>
      <c r="W143" s="44">
        <f>ROUND(AA142*N(Debts!$D$9)/12,2)</f>
        <v/>
      </c>
      <c r="X143" s="44">
        <f>MIN(N(Debts!$E$9),AA142+W143)</f>
        <v/>
      </c>
      <c r="Y143" s="44">
        <f>AA142+W143-X143</f>
        <v/>
      </c>
      <c r="Z143" s="44">
        <f>MIN(Y143,MAX(0,$C143-SUMIFS($H143:$AU143,$H$6:$AU$6,"Rest",$H$5:$AU$5,"&lt;"&amp;Y$5)))</f>
        <v/>
      </c>
      <c r="AA143" s="44">
        <f>ROUND(Y143-Z143,2)</f>
        <v/>
      </c>
      <c r="AB143" s="44">
        <f>ROUND(AF142*N(Debts!$D$10)/12,2)</f>
        <v/>
      </c>
      <c r="AC143" s="44">
        <f>MIN(N(Debts!$E$10),AF142+AB143)</f>
        <v/>
      </c>
      <c r="AD143" s="44">
        <f>AF142+AB143-AC143</f>
        <v/>
      </c>
      <c r="AE143" s="44">
        <f>MIN(AD143,MAX(0,$C143-SUMIFS($H143:$AU143,$H$6:$AU$6,"Rest",$H$5:$AU$5,"&lt;"&amp;AD$5)))</f>
        <v/>
      </c>
      <c r="AF143" s="44">
        <f>ROUND(AD143-AE143,2)</f>
        <v/>
      </c>
      <c r="AG143" s="44">
        <f>ROUND(AK142*N(Debts!$D$11)/12,2)</f>
        <v/>
      </c>
      <c r="AH143" s="44">
        <f>MIN(N(Debts!$E$11),AK142+AG143)</f>
        <v/>
      </c>
      <c r="AI143" s="44">
        <f>AK142+AG143-AH143</f>
        <v/>
      </c>
      <c r="AJ143" s="44">
        <f>MIN(AI143,MAX(0,$C143-SUMIFS($H143:$AU143,$H$6:$AU$6,"Rest",$H$5:$AU$5,"&lt;"&amp;AI$5)))</f>
        <v/>
      </c>
      <c r="AK143" s="44">
        <f>ROUND(AI143-AJ143,2)</f>
        <v/>
      </c>
      <c r="AL143" s="44">
        <f>ROUND(AP142*N(Debts!$D$12)/12,2)</f>
        <v/>
      </c>
      <c r="AM143" s="44">
        <f>MIN(N(Debts!$E$12),AP142+AL143)</f>
        <v/>
      </c>
      <c r="AN143" s="44">
        <f>AP142+AL143-AM143</f>
        <v/>
      </c>
      <c r="AO143" s="44">
        <f>MIN(AN143,MAX(0,$C143-SUMIFS($H143:$AU143,$H$6:$AU$6,"Rest",$H$5:$AU$5,"&lt;"&amp;AN$5)))</f>
        <v/>
      </c>
      <c r="AP143" s="44">
        <f>ROUND(AN143-AO143,2)</f>
        <v/>
      </c>
      <c r="AQ143" s="44">
        <f>ROUND(AU142*N(Debts!$D$13)/12,2)</f>
        <v/>
      </c>
      <c r="AR143" s="44">
        <f>MIN(N(Debts!$E$13),AU142+AQ143)</f>
        <v/>
      </c>
      <c r="AS143" s="44">
        <f>AU142+AQ143-AR143</f>
        <v/>
      </c>
      <c r="AT143" s="44">
        <f>MIN(AS143,MAX(0,$C143-SUMIFS($H143:$AU143,$H$6:$AU$6,"Rest",$H$5:$AU$5,"&lt;"&amp;AS$5)))</f>
        <v/>
      </c>
      <c r="AU143" s="44">
        <f>ROUND(AS143-AT143,2)</f>
        <v/>
      </c>
    </row>
    <row r="144">
      <c r="A144" s="43" t="n">
        <v>137</v>
      </c>
      <c r="B144" s="45">
        <f>EDATE(Plan!$C$7,A144-1)</f>
        <v/>
      </c>
      <c r="C144" s="46">
        <f>IF(F143&lt;=0.005,0,MAX(0,Plan!$C$6-SUMIF($H$6:$AU$6,"Min paid",H144:AU144)))</f>
        <v/>
      </c>
      <c r="D144" s="46">
        <f>SUMIF($H$6:$AU$6,"Interest",H144:AU144)</f>
        <v/>
      </c>
      <c r="E144" s="46">
        <f>SUMIF($H$6:$AU$6,"Min paid",H144:AU144)+SUMIF($H$6:$AU$6,"Extra paid",H144:AU144)</f>
        <v/>
      </c>
      <c r="F144" s="46">
        <f>SUMIF($H$6:$AU$6,"Balance",H144:AU144)</f>
        <v/>
      </c>
      <c r="G144" s="47">
        <f>IF(AND(F144&lt;=0.005,F143&gt;0.005),A144,"")</f>
        <v/>
      </c>
      <c r="H144" s="44">
        <f>ROUND(L143*N(Debts!$D$6)/12,2)</f>
        <v/>
      </c>
      <c r="I144" s="44">
        <f>MIN(N(Debts!$E$6),L143+H144)</f>
        <v/>
      </c>
      <c r="J144" s="44">
        <f>L143+H144-I144</f>
        <v/>
      </c>
      <c r="K144" s="44">
        <f>MIN(J144,MAX(0,$C144-SUMIFS($H144:$AU144,$H$6:$AU$6,"Rest",$H$5:$AU$5,"&lt;"&amp;J$5)))</f>
        <v/>
      </c>
      <c r="L144" s="44">
        <f>ROUND(J144-K144,2)</f>
        <v/>
      </c>
      <c r="M144" s="44">
        <f>ROUND(Q143*N(Debts!$D$7)/12,2)</f>
        <v/>
      </c>
      <c r="N144" s="44">
        <f>MIN(N(Debts!$E$7),Q143+M144)</f>
        <v/>
      </c>
      <c r="O144" s="44">
        <f>Q143+M144-N144</f>
        <v/>
      </c>
      <c r="P144" s="44">
        <f>MIN(O144,MAX(0,$C144-SUMIFS($H144:$AU144,$H$6:$AU$6,"Rest",$H$5:$AU$5,"&lt;"&amp;O$5)))</f>
        <v/>
      </c>
      <c r="Q144" s="44">
        <f>ROUND(O144-P144,2)</f>
        <v/>
      </c>
      <c r="R144" s="44">
        <f>ROUND(V143*N(Debts!$D$8)/12,2)</f>
        <v/>
      </c>
      <c r="S144" s="44">
        <f>MIN(N(Debts!$E$8),V143+R144)</f>
        <v/>
      </c>
      <c r="T144" s="44">
        <f>V143+R144-S144</f>
        <v/>
      </c>
      <c r="U144" s="44">
        <f>MIN(T144,MAX(0,$C144-SUMIFS($H144:$AU144,$H$6:$AU$6,"Rest",$H$5:$AU$5,"&lt;"&amp;T$5)))</f>
        <v/>
      </c>
      <c r="V144" s="44">
        <f>ROUND(T144-U144,2)</f>
        <v/>
      </c>
      <c r="W144" s="44">
        <f>ROUND(AA143*N(Debts!$D$9)/12,2)</f>
        <v/>
      </c>
      <c r="X144" s="44">
        <f>MIN(N(Debts!$E$9),AA143+W144)</f>
        <v/>
      </c>
      <c r="Y144" s="44">
        <f>AA143+W144-X144</f>
        <v/>
      </c>
      <c r="Z144" s="44">
        <f>MIN(Y144,MAX(0,$C144-SUMIFS($H144:$AU144,$H$6:$AU$6,"Rest",$H$5:$AU$5,"&lt;"&amp;Y$5)))</f>
        <v/>
      </c>
      <c r="AA144" s="44">
        <f>ROUND(Y144-Z144,2)</f>
        <v/>
      </c>
      <c r="AB144" s="44">
        <f>ROUND(AF143*N(Debts!$D$10)/12,2)</f>
        <v/>
      </c>
      <c r="AC144" s="44">
        <f>MIN(N(Debts!$E$10),AF143+AB144)</f>
        <v/>
      </c>
      <c r="AD144" s="44">
        <f>AF143+AB144-AC144</f>
        <v/>
      </c>
      <c r="AE144" s="44">
        <f>MIN(AD144,MAX(0,$C144-SUMIFS($H144:$AU144,$H$6:$AU$6,"Rest",$H$5:$AU$5,"&lt;"&amp;AD$5)))</f>
        <v/>
      </c>
      <c r="AF144" s="44">
        <f>ROUND(AD144-AE144,2)</f>
        <v/>
      </c>
      <c r="AG144" s="44">
        <f>ROUND(AK143*N(Debts!$D$11)/12,2)</f>
        <v/>
      </c>
      <c r="AH144" s="44">
        <f>MIN(N(Debts!$E$11),AK143+AG144)</f>
        <v/>
      </c>
      <c r="AI144" s="44">
        <f>AK143+AG144-AH144</f>
        <v/>
      </c>
      <c r="AJ144" s="44">
        <f>MIN(AI144,MAX(0,$C144-SUMIFS($H144:$AU144,$H$6:$AU$6,"Rest",$H$5:$AU$5,"&lt;"&amp;AI$5)))</f>
        <v/>
      </c>
      <c r="AK144" s="44">
        <f>ROUND(AI144-AJ144,2)</f>
        <v/>
      </c>
      <c r="AL144" s="44">
        <f>ROUND(AP143*N(Debts!$D$12)/12,2)</f>
        <v/>
      </c>
      <c r="AM144" s="44">
        <f>MIN(N(Debts!$E$12),AP143+AL144)</f>
        <v/>
      </c>
      <c r="AN144" s="44">
        <f>AP143+AL144-AM144</f>
        <v/>
      </c>
      <c r="AO144" s="44">
        <f>MIN(AN144,MAX(0,$C144-SUMIFS($H144:$AU144,$H$6:$AU$6,"Rest",$H$5:$AU$5,"&lt;"&amp;AN$5)))</f>
        <v/>
      </c>
      <c r="AP144" s="44">
        <f>ROUND(AN144-AO144,2)</f>
        <v/>
      </c>
      <c r="AQ144" s="44">
        <f>ROUND(AU143*N(Debts!$D$13)/12,2)</f>
        <v/>
      </c>
      <c r="AR144" s="44">
        <f>MIN(N(Debts!$E$13),AU143+AQ144)</f>
        <v/>
      </c>
      <c r="AS144" s="44">
        <f>AU143+AQ144-AR144</f>
        <v/>
      </c>
      <c r="AT144" s="44">
        <f>MIN(AS144,MAX(0,$C144-SUMIFS($H144:$AU144,$H$6:$AU$6,"Rest",$H$5:$AU$5,"&lt;"&amp;AS$5)))</f>
        <v/>
      </c>
      <c r="AU144" s="44">
        <f>ROUND(AS144-AT144,2)</f>
        <v/>
      </c>
    </row>
    <row r="145">
      <c r="A145" s="43" t="n">
        <v>138</v>
      </c>
      <c r="B145" s="45">
        <f>EDATE(Plan!$C$7,A145-1)</f>
        <v/>
      </c>
      <c r="C145" s="46">
        <f>IF(F144&lt;=0.005,0,MAX(0,Plan!$C$6-SUMIF($H$6:$AU$6,"Min paid",H145:AU145)))</f>
        <v/>
      </c>
      <c r="D145" s="46">
        <f>SUMIF($H$6:$AU$6,"Interest",H145:AU145)</f>
        <v/>
      </c>
      <c r="E145" s="46">
        <f>SUMIF($H$6:$AU$6,"Min paid",H145:AU145)+SUMIF($H$6:$AU$6,"Extra paid",H145:AU145)</f>
        <v/>
      </c>
      <c r="F145" s="46">
        <f>SUMIF($H$6:$AU$6,"Balance",H145:AU145)</f>
        <v/>
      </c>
      <c r="G145" s="47">
        <f>IF(AND(F145&lt;=0.005,F144&gt;0.005),A145,"")</f>
        <v/>
      </c>
      <c r="H145" s="44">
        <f>ROUND(L144*N(Debts!$D$6)/12,2)</f>
        <v/>
      </c>
      <c r="I145" s="44">
        <f>MIN(N(Debts!$E$6),L144+H145)</f>
        <v/>
      </c>
      <c r="J145" s="44">
        <f>L144+H145-I145</f>
        <v/>
      </c>
      <c r="K145" s="44">
        <f>MIN(J145,MAX(0,$C145-SUMIFS($H145:$AU145,$H$6:$AU$6,"Rest",$H$5:$AU$5,"&lt;"&amp;J$5)))</f>
        <v/>
      </c>
      <c r="L145" s="44">
        <f>ROUND(J145-K145,2)</f>
        <v/>
      </c>
      <c r="M145" s="44">
        <f>ROUND(Q144*N(Debts!$D$7)/12,2)</f>
        <v/>
      </c>
      <c r="N145" s="44">
        <f>MIN(N(Debts!$E$7),Q144+M145)</f>
        <v/>
      </c>
      <c r="O145" s="44">
        <f>Q144+M145-N145</f>
        <v/>
      </c>
      <c r="P145" s="44">
        <f>MIN(O145,MAX(0,$C145-SUMIFS($H145:$AU145,$H$6:$AU$6,"Rest",$H$5:$AU$5,"&lt;"&amp;O$5)))</f>
        <v/>
      </c>
      <c r="Q145" s="44">
        <f>ROUND(O145-P145,2)</f>
        <v/>
      </c>
      <c r="R145" s="44">
        <f>ROUND(V144*N(Debts!$D$8)/12,2)</f>
        <v/>
      </c>
      <c r="S145" s="44">
        <f>MIN(N(Debts!$E$8),V144+R145)</f>
        <v/>
      </c>
      <c r="T145" s="44">
        <f>V144+R145-S145</f>
        <v/>
      </c>
      <c r="U145" s="44">
        <f>MIN(T145,MAX(0,$C145-SUMIFS($H145:$AU145,$H$6:$AU$6,"Rest",$H$5:$AU$5,"&lt;"&amp;T$5)))</f>
        <v/>
      </c>
      <c r="V145" s="44">
        <f>ROUND(T145-U145,2)</f>
        <v/>
      </c>
      <c r="W145" s="44">
        <f>ROUND(AA144*N(Debts!$D$9)/12,2)</f>
        <v/>
      </c>
      <c r="X145" s="44">
        <f>MIN(N(Debts!$E$9),AA144+W145)</f>
        <v/>
      </c>
      <c r="Y145" s="44">
        <f>AA144+W145-X145</f>
        <v/>
      </c>
      <c r="Z145" s="44">
        <f>MIN(Y145,MAX(0,$C145-SUMIFS($H145:$AU145,$H$6:$AU$6,"Rest",$H$5:$AU$5,"&lt;"&amp;Y$5)))</f>
        <v/>
      </c>
      <c r="AA145" s="44">
        <f>ROUND(Y145-Z145,2)</f>
        <v/>
      </c>
      <c r="AB145" s="44">
        <f>ROUND(AF144*N(Debts!$D$10)/12,2)</f>
        <v/>
      </c>
      <c r="AC145" s="44">
        <f>MIN(N(Debts!$E$10),AF144+AB145)</f>
        <v/>
      </c>
      <c r="AD145" s="44">
        <f>AF144+AB145-AC145</f>
        <v/>
      </c>
      <c r="AE145" s="44">
        <f>MIN(AD145,MAX(0,$C145-SUMIFS($H145:$AU145,$H$6:$AU$6,"Rest",$H$5:$AU$5,"&lt;"&amp;AD$5)))</f>
        <v/>
      </c>
      <c r="AF145" s="44">
        <f>ROUND(AD145-AE145,2)</f>
        <v/>
      </c>
      <c r="AG145" s="44">
        <f>ROUND(AK144*N(Debts!$D$11)/12,2)</f>
        <v/>
      </c>
      <c r="AH145" s="44">
        <f>MIN(N(Debts!$E$11),AK144+AG145)</f>
        <v/>
      </c>
      <c r="AI145" s="44">
        <f>AK144+AG145-AH145</f>
        <v/>
      </c>
      <c r="AJ145" s="44">
        <f>MIN(AI145,MAX(0,$C145-SUMIFS($H145:$AU145,$H$6:$AU$6,"Rest",$H$5:$AU$5,"&lt;"&amp;AI$5)))</f>
        <v/>
      </c>
      <c r="AK145" s="44">
        <f>ROUND(AI145-AJ145,2)</f>
        <v/>
      </c>
      <c r="AL145" s="44">
        <f>ROUND(AP144*N(Debts!$D$12)/12,2)</f>
        <v/>
      </c>
      <c r="AM145" s="44">
        <f>MIN(N(Debts!$E$12),AP144+AL145)</f>
        <v/>
      </c>
      <c r="AN145" s="44">
        <f>AP144+AL145-AM145</f>
        <v/>
      </c>
      <c r="AO145" s="44">
        <f>MIN(AN145,MAX(0,$C145-SUMIFS($H145:$AU145,$H$6:$AU$6,"Rest",$H$5:$AU$5,"&lt;"&amp;AN$5)))</f>
        <v/>
      </c>
      <c r="AP145" s="44">
        <f>ROUND(AN145-AO145,2)</f>
        <v/>
      </c>
      <c r="AQ145" s="44">
        <f>ROUND(AU144*N(Debts!$D$13)/12,2)</f>
        <v/>
      </c>
      <c r="AR145" s="44">
        <f>MIN(N(Debts!$E$13),AU144+AQ145)</f>
        <v/>
      </c>
      <c r="AS145" s="44">
        <f>AU144+AQ145-AR145</f>
        <v/>
      </c>
      <c r="AT145" s="44">
        <f>MIN(AS145,MAX(0,$C145-SUMIFS($H145:$AU145,$H$6:$AU$6,"Rest",$H$5:$AU$5,"&lt;"&amp;AS$5)))</f>
        <v/>
      </c>
      <c r="AU145" s="44">
        <f>ROUND(AS145-AT145,2)</f>
        <v/>
      </c>
    </row>
    <row r="146">
      <c r="A146" s="43" t="n">
        <v>139</v>
      </c>
      <c r="B146" s="45">
        <f>EDATE(Plan!$C$7,A146-1)</f>
        <v/>
      </c>
      <c r="C146" s="46">
        <f>IF(F145&lt;=0.005,0,MAX(0,Plan!$C$6-SUMIF($H$6:$AU$6,"Min paid",H146:AU146)))</f>
        <v/>
      </c>
      <c r="D146" s="46">
        <f>SUMIF($H$6:$AU$6,"Interest",H146:AU146)</f>
        <v/>
      </c>
      <c r="E146" s="46">
        <f>SUMIF($H$6:$AU$6,"Min paid",H146:AU146)+SUMIF($H$6:$AU$6,"Extra paid",H146:AU146)</f>
        <v/>
      </c>
      <c r="F146" s="46">
        <f>SUMIF($H$6:$AU$6,"Balance",H146:AU146)</f>
        <v/>
      </c>
      <c r="G146" s="47">
        <f>IF(AND(F146&lt;=0.005,F145&gt;0.005),A146,"")</f>
        <v/>
      </c>
      <c r="H146" s="44">
        <f>ROUND(L145*N(Debts!$D$6)/12,2)</f>
        <v/>
      </c>
      <c r="I146" s="44">
        <f>MIN(N(Debts!$E$6),L145+H146)</f>
        <v/>
      </c>
      <c r="J146" s="44">
        <f>L145+H146-I146</f>
        <v/>
      </c>
      <c r="K146" s="44">
        <f>MIN(J146,MAX(0,$C146-SUMIFS($H146:$AU146,$H$6:$AU$6,"Rest",$H$5:$AU$5,"&lt;"&amp;J$5)))</f>
        <v/>
      </c>
      <c r="L146" s="44">
        <f>ROUND(J146-K146,2)</f>
        <v/>
      </c>
      <c r="M146" s="44">
        <f>ROUND(Q145*N(Debts!$D$7)/12,2)</f>
        <v/>
      </c>
      <c r="N146" s="44">
        <f>MIN(N(Debts!$E$7),Q145+M146)</f>
        <v/>
      </c>
      <c r="O146" s="44">
        <f>Q145+M146-N146</f>
        <v/>
      </c>
      <c r="P146" s="44">
        <f>MIN(O146,MAX(0,$C146-SUMIFS($H146:$AU146,$H$6:$AU$6,"Rest",$H$5:$AU$5,"&lt;"&amp;O$5)))</f>
        <v/>
      </c>
      <c r="Q146" s="44">
        <f>ROUND(O146-P146,2)</f>
        <v/>
      </c>
      <c r="R146" s="44">
        <f>ROUND(V145*N(Debts!$D$8)/12,2)</f>
        <v/>
      </c>
      <c r="S146" s="44">
        <f>MIN(N(Debts!$E$8),V145+R146)</f>
        <v/>
      </c>
      <c r="T146" s="44">
        <f>V145+R146-S146</f>
        <v/>
      </c>
      <c r="U146" s="44">
        <f>MIN(T146,MAX(0,$C146-SUMIFS($H146:$AU146,$H$6:$AU$6,"Rest",$H$5:$AU$5,"&lt;"&amp;T$5)))</f>
        <v/>
      </c>
      <c r="V146" s="44">
        <f>ROUND(T146-U146,2)</f>
        <v/>
      </c>
      <c r="W146" s="44">
        <f>ROUND(AA145*N(Debts!$D$9)/12,2)</f>
        <v/>
      </c>
      <c r="X146" s="44">
        <f>MIN(N(Debts!$E$9),AA145+W146)</f>
        <v/>
      </c>
      <c r="Y146" s="44">
        <f>AA145+W146-X146</f>
        <v/>
      </c>
      <c r="Z146" s="44">
        <f>MIN(Y146,MAX(0,$C146-SUMIFS($H146:$AU146,$H$6:$AU$6,"Rest",$H$5:$AU$5,"&lt;"&amp;Y$5)))</f>
        <v/>
      </c>
      <c r="AA146" s="44">
        <f>ROUND(Y146-Z146,2)</f>
        <v/>
      </c>
      <c r="AB146" s="44">
        <f>ROUND(AF145*N(Debts!$D$10)/12,2)</f>
        <v/>
      </c>
      <c r="AC146" s="44">
        <f>MIN(N(Debts!$E$10),AF145+AB146)</f>
        <v/>
      </c>
      <c r="AD146" s="44">
        <f>AF145+AB146-AC146</f>
        <v/>
      </c>
      <c r="AE146" s="44">
        <f>MIN(AD146,MAX(0,$C146-SUMIFS($H146:$AU146,$H$6:$AU$6,"Rest",$H$5:$AU$5,"&lt;"&amp;AD$5)))</f>
        <v/>
      </c>
      <c r="AF146" s="44">
        <f>ROUND(AD146-AE146,2)</f>
        <v/>
      </c>
      <c r="AG146" s="44">
        <f>ROUND(AK145*N(Debts!$D$11)/12,2)</f>
        <v/>
      </c>
      <c r="AH146" s="44">
        <f>MIN(N(Debts!$E$11),AK145+AG146)</f>
        <v/>
      </c>
      <c r="AI146" s="44">
        <f>AK145+AG146-AH146</f>
        <v/>
      </c>
      <c r="AJ146" s="44">
        <f>MIN(AI146,MAX(0,$C146-SUMIFS($H146:$AU146,$H$6:$AU$6,"Rest",$H$5:$AU$5,"&lt;"&amp;AI$5)))</f>
        <v/>
      </c>
      <c r="AK146" s="44">
        <f>ROUND(AI146-AJ146,2)</f>
        <v/>
      </c>
      <c r="AL146" s="44">
        <f>ROUND(AP145*N(Debts!$D$12)/12,2)</f>
        <v/>
      </c>
      <c r="AM146" s="44">
        <f>MIN(N(Debts!$E$12),AP145+AL146)</f>
        <v/>
      </c>
      <c r="AN146" s="44">
        <f>AP145+AL146-AM146</f>
        <v/>
      </c>
      <c r="AO146" s="44">
        <f>MIN(AN146,MAX(0,$C146-SUMIFS($H146:$AU146,$H$6:$AU$6,"Rest",$H$5:$AU$5,"&lt;"&amp;AN$5)))</f>
        <v/>
      </c>
      <c r="AP146" s="44">
        <f>ROUND(AN146-AO146,2)</f>
        <v/>
      </c>
      <c r="AQ146" s="44">
        <f>ROUND(AU145*N(Debts!$D$13)/12,2)</f>
        <v/>
      </c>
      <c r="AR146" s="44">
        <f>MIN(N(Debts!$E$13),AU145+AQ146)</f>
        <v/>
      </c>
      <c r="AS146" s="44">
        <f>AU145+AQ146-AR146</f>
        <v/>
      </c>
      <c r="AT146" s="44">
        <f>MIN(AS146,MAX(0,$C146-SUMIFS($H146:$AU146,$H$6:$AU$6,"Rest",$H$5:$AU$5,"&lt;"&amp;AS$5)))</f>
        <v/>
      </c>
      <c r="AU146" s="44">
        <f>ROUND(AS146-AT146,2)</f>
        <v/>
      </c>
    </row>
    <row r="147">
      <c r="A147" s="43" t="n">
        <v>140</v>
      </c>
      <c r="B147" s="45">
        <f>EDATE(Plan!$C$7,A147-1)</f>
        <v/>
      </c>
      <c r="C147" s="46">
        <f>IF(F146&lt;=0.005,0,MAX(0,Plan!$C$6-SUMIF($H$6:$AU$6,"Min paid",H147:AU147)))</f>
        <v/>
      </c>
      <c r="D147" s="46">
        <f>SUMIF($H$6:$AU$6,"Interest",H147:AU147)</f>
        <v/>
      </c>
      <c r="E147" s="46">
        <f>SUMIF($H$6:$AU$6,"Min paid",H147:AU147)+SUMIF($H$6:$AU$6,"Extra paid",H147:AU147)</f>
        <v/>
      </c>
      <c r="F147" s="46">
        <f>SUMIF($H$6:$AU$6,"Balance",H147:AU147)</f>
        <v/>
      </c>
      <c r="G147" s="47">
        <f>IF(AND(F147&lt;=0.005,F146&gt;0.005),A147,"")</f>
        <v/>
      </c>
      <c r="H147" s="44">
        <f>ROUND(L146*N(Debts!$D$6)/12,2)</f>
        <v/>
      </c>
      <c r="I147" s="44">
        <f>MIN(N(Debts!$E$6),L146+H147)</f>
        <v/>
      </c>
      <c r="J147" s="44">
        <f>L146+H147-I147</f>
        <v/>
      </c>
      <c r="K147" s="44">
        <f>MIN(J147,MAX(0,$C147-SUMIFS($H147:$AU147,$H$6:$AU$6,"Rest",$H$5:$AU$5,"&lt;"&amp;J$5)))</f>
        <v/>
      </c>
      <c r="L147" s="44">
        <f>ROUND(J147-K147,2)</f>
        <v/>
      </c>
      <c r="M147" s="44">
        <f>ROUND(Q146*N(Debts!$D$7)/12,2)</f>
        <v/>
      </c>
      <c r="N147" s="44">
        <f>MIN(N(Debts!$E$7),Q146+M147)</f>
        <v/>
      </c>
      <c r="O147" s="44">
        <f>Q146+M147-N147</f>
        <v/>
      </c>
      <c r="P147" s="44">
        <f>MIN(O147,MAX(0,$C147-SUMIFS($H147:$AU147,$H$6:$AU$6,"Rest",$H$5:$AU$5,"&lt;"&amp;O$5)))</f>
        <v/>
      </c>
      <c r="Q147" s="44">
        <f>ROUND(O147-P147,2)</f>
        <v/>
      </c>
      <c r="R147" s="44">
        <f>ROUND(V146*N(Debts!$D$8)/12,2)</f>
        <v/>
      </c>
      <c r="S147" s="44">
        <f>MIN(N(Debts!$E$8),V146+R147)</f>
        <v/>
      </c>
      <c r="T147" s="44">
        <f>V146+R147-S147</f>
        <v/>
      </c>
      <c r="U147" s="44">
        <f>MIN(T147,MAX(0,$C147-SUMIFS($H147:$AU147,$H$6:$AU$6,"Rest",$H$5:$AU$5,"&lt;"&amp;T$5)))</f>
        <v/>
      </c>
      <c r="V147" s="44">
        <f>ROUND(T147-U147,2)</f>
        <v/>
      </c>
      <c r="W147" s="44">
        <f>ROUND(AA146*N(Debts!$D$9)/12,2)</f>
        <v/>
      </c>
      <c r="X147" s="44">
        <f>MIN(N(Debts!$E$9),AA146+W147)</f>
        <v/>
      </c>
      <c r="Y147" s="44">
        <f>AA146+W147-X147</f>
        <v/>
      </c>
      <c r="Z147" s="44">
        <f>MIN(Y147,MAX(0,$C147-SUMIFS($H147:$AU147,$H$6:$AU$6,"Rest",$H$5:$AU$5,"&lt;"&amp;Y$5)))</f>
        <v/>
      </c>
      <c r="AA147" s="44">
        <f>ROUND(Y147-Z147,2)</f>
        <v/>
      </c>
      <c r="AB147" s="44">
        <f>ROUND(AF146*N(Debts!$D$10)/12,2)</f>
        <v/>
      </c>
      <c r="AC147" s="44">
        <f>MIN(N(Debts!$E$10),AF146+AB147)</f>
        <v/>
      </c>
      <c r="AD147" s="44">
        <f>AF146+AB147-AC147</f>
        <v/>
      </c>
      <c r="AE147" s="44">
        <f>MIN(AD147,MAX(0,$C147-SUMIFS($H147:$AU147,$H$6:$AU$6,"Rest",$H$5:$AU$5,"&lt;"&amp;AD$5)))</f>
        <v/>
      </c>
      <c r="AF147" s="44">
        <f>ROUND(AD147-AE147,2)</f>
        <v/>
      </c>
      <c r="AG147" s="44">
        <f>ROUND(AK146*N(Debts!$D$11)/12,2)</f>
        <v/>
      </c>
      <c r="AH147" s="44">
        <f>MIN(N(Debts!$E$11),AK146+AG147)</f>
        <v/>
      </c>
      <c r="AI147" s="44">
        <f>AK146+AG147-AH147</f>
        <v/>
      </c>
      <c r="AJ147" s="44">
        <f>MIN(AI147,MAX(0,$C147-SUMIFS($H147:$AU147,$H$6:$AU$6,"Rest",$H$5:$AU$5,"&lt;"&amp;AI$5)))</f>
        <v/>
      </c>
      <c r="AK147" s="44">
        <f>ROUND(AI147-AJ147,2)</f>
        <v/>
      </c>
      <c r="AL147" s="44">
        <f>ROUND(AP146*N(Debts!$D$12)/12,2)</f>
        <v/>
      </c>
      <c r="AM147" s="44">
        <f>MIN(N(Debts!$E$12),AP146+AL147)</f>
        <v/>
      </c>
      <c r="AN147" s="44">
        <f>AP146+AL147-AM147</f>
        <v/>
      </c>
      <c r="AO147" s="44">
        <f>MIN(AN147,MAX(0,$C147-SUMIFS($H147:$AU147,$H$6:$AU$6,"Rest",$H$5:$AU$5,"&lt;"&amp;AN$5)))</f>
        <v/>
      </c>
      <c r="AP147" s="44">
        <f>ROUND(AN147-AO147,2)</f>
        <v/>
      </c>
      <c r="AQ147" s="44">
        <f>ROUND(AU146*N(Debts!$D$13)/12,2)</f>
        <v/>
      </c>
      <c r="AR147" s="44">
        <f>MIN(N(Debts!$E$13),AU146+AQ147)</f>
        <v/>
      </c>
      <c r="AS147" s="44">
        <f>AU146+AQ147-AR147</f>
        <v/>
      </c>
      <c r="AT147" s="44">
        <f>MIN(AS147,MAX(0,$C147-SUMIFS($H147:$AU147,$H$6:$AU$6,"Rest",$H$5:$AU$5,"&lt;"&amp;AS$5)))</f>
        <v/>
      </c>
      <c r="AU147" s="44">
        <f>ROUND(AS147-AT147,2)</f>
        <v/>
      </c>
    </row>
    <row r="148">
      <c r="A148" s="43" t="n">
        <v>141</v>
      </c>
      <c r="B148" s="45">
        <f>EDATE(Plan!$C$7,A148-1)</f>
        <v/>
      </c>
      <c r="C148" s="46">
        <f>IF(F147&lt;=0.005,0,MAX(0,Plan!$C$6-SUMIF($H$6:$AU$6,"Min paid",H148:AU148)))</f>
        <v/>
      </c>
      <c r="D148" s="46">
        <f>SUMIF($H$6:$AU$6,"Interest",H148:AU148)</f>
        <v/>
      </c>
      <c r="E148" s="46">
        <f>SUMIF($H$6:$AU$6,"Min paid",H148:AU148)+SUMIF($H$6:$AU$6,"Extra paid",H148:AU148)</f>
        <v/>
      </c>
      <c r="F148" s="46">
        <f>SUMIF($H$6:$AU$6,"Balance",H148:AU148)</f>
        <v/>
      </c>
      <c r="G148" s="47">
        <f>IF(AND(F148&lt;=0.005,F147&gt;0.005),A148,"")</f>
        <v/>
      </c>
      <c r="H148" s="44">
        <f>ROUND(L147*N(Debts!$D$6)/12,2)</f>
        <v/>
      </c>
      <c r="I148" s="44">
        <f>MIN(N(Debts!$E$6),L147+H148)</f>
        <v/>
      </c>
      <c r="J148" s="44">
        <f>L147+H148-I148</f>
        <v/>
      </c>
      <c r="K148" s="44">
        <f>MIN(J148,MAX(0,$C148-SUMIFS($H148:$AU148,$H$6:$AU$6,"Rest",$H$5:$AU$5,"&lt;"&amp;J$5)))</f>
        <v/>
      </c>
      <c r="L148" s="44">
        <f>ROUND(J148-K148,2)</f>
        <v/>
      </c>
      <c r="M148" s="44">
        <f>ROUND(Q147*N(Debts!$D$7)/12,2)</f>
        <v/>
      </c>
      <c r="N148" s="44">
        <f>MIN(N(Debts!$E$7),Q147+M148)</f>
        <v/>
      </c>
      <c r="O148" s="44">
        <f>Q147+M148-N148</f>
        <v/>
      </c>
      <c r="P148" s="44">
        <f>MIN(O148,MAX(0,$C148-SUMIFS($H148:$AU148,$H$6:$AU$6,"Rest",$H$5:$AU$5,"&lt;"&amp;O$5)))</f>
        <v/>
      </c>
      <c r="Q148" s="44">
        <f>ROUND(O148-P148,2)</f>
        <v/>
      </c>
      <c r="R148" s="44">
        <f>ROUND(V147*N(Debts!$D$8)/12,2)</f>
        <v/>
      </c>
      <c r="S148" s="44">
        <f>MIN(N(Debts!$E$8),V147+R148)</f>
        <v/>
      </c>
      <c r="T148" s="44">
        <f>V147+R148-S148</f>
        <v/>
      </c>
      <c r="U148" s="44">
        <f>MIN(T148,MAX(0,$C148-SUMIFS($H148:$AU148,$H$6:$AU$6,"Rest",$H$5:$AU$5,"&lt;"&amp;T$5)))</f>
        <v/>
      </c>
      <c r="V148" s="44">
        <f>ROUND(T148-U148,2)</f>
        <v/>
      </c>
      <c r="W148" s="44">
        <f>ROUND(AA147*N(Debts!$D$9)/12,2)</f>
        <v/>
      </c>
      <c r="X148" s="44">
        <f>MIN(N(Debts!$E$9),AA147+W148)</f>
        <v/>
      </c>
      <c r="Y148" s="44">
        <f>AA147+W148-X148</f>
        <v/>
      </c>
      <c r="Z148" s="44">
        <f>MIN(Y148,MAX(0,$C148-SUMIFS($H148:$AU148,$H$6:$AU$6,"Rest",$H$5:$AU$5,"&lt;"&amp;Y$5)))</f>
        <v/>
      </c>
      <c r="AA148" s="44">
        <f>ROUND(Y148-Z148,2)</f>
        <v/>
      </c>
      <c r="AB148" s="44">
        <f>ROUND(AF147*N(Debts!$D$10)/12,2)</f>
        <v/>
      </c>
      <c r="AC148" s="44">
        <f>MIN(N(Debts!$E$10),AF147+AB148)</f>
        <v/>
      </c>
      <c r="AD148" s="44">
        <f>AF147+AB148-AC148</f>
        <v/>
      </c>
      <c r="AE148" s="44">
        <f>MIN(AD148,MAX(0,$C148-SUMIFS($H148:$AU148,$H$6:$AU$6,"Rest",$H$5:$AU$5,"&lt;"&amp;AD$5)))</f>
        <v/>
      </c>
      <c r="AF148" s="44">
        <f>ROUND(AD148-AE148,2)</f>
        <v/>
      </c>
      <c r="AG148" s="44">
        <f>ROUND(AK147*N(Debts!$D$11)/12,2)</f>
        <v/>
      </c>
      <c r="AH148" s="44">
        <f>MIN(N(Debts!$E$11),AK147+AG148)</f>
        <v/>
      </c>
      <c r="AI148" s="44">
        <f>AK147+AG148-AH148</f>
        <v/>
      </c>
      <c r="AJ148" s="44">
        <f>MIN(AI148,MAX(0,$C148-SUMIFS($H148:$AU148,$H$6:$AU$6,"Rest",$H$5:$AU$5,"&lt;"&amp;AI$5)))</f>
        <v/>
      </c>
      <c r="AK148" s="44">
        <f>ROUND(AI148-AJ148,2)</f>
        <v/>
      </c>
      <c r="AL148" s="44">
        <f>ROUND(AP147*N(Debts!$D$12)/12,2)</f>
        <v/>
      </c>
      <c r="AM148" s="44">
        <f>MIN(N(Debts!$E$12),AP147+AL148)</f>
        <v/>
      </c>
      <c r="AN148" s="44">
        <f>AP147+AL148-AM148</f>
        <v/>
      </c>
      <c r="AO148" s="44">
        <f>MIN(AN148,MAX(0,$C148-SUMIFS($H148:$AU148,$H$6:$AU$6,"Rest",$H$5:$AU$5,"&lt;"&amp;AN$5)))</f>
        <v/>
      </c>
      <c r="AP148" s="44">
        <f>ROUND(AN148-AO148,2)</f>
        <v/>
      </c>
      <c r="AQ148" s="44">
        <f>ROUND(AU147*N(Debts!$D$13)/12,2)</f>
        <v/>
      </c>
      <c r="AR148" s="44">
        <f>MIN(N(Debts!$E$13),AU147+AQ148)</f>
        <v/>
      </c>
      <c r="AS148" s="44">
        <f>AU147+AQ148-AR148</f>
        <v/>
      </c>
      <c r="AT148" s="44">
        <f>MIN(AS148,MAX(0,$C148-SUMIFS($H148:$AU148,$H$6:$AU$6,"Rest",$H$5:$AU$5,"&lt;"&amp;AS$5)))</f>
        <v/>
      </c>
      <c r="AU148" s="44">
        <f>ROUND(AS148-AT148,2)</f>
        <v/>
      </c>
    </row>
    <row r="149">
      <c r="A149" s="43" t="n">
        <v>142</v>
      </c>
      <c r="B149" s="45">
        <f>EDATE(Plan!$C$7,A149-1)</f>
        <v/>
      </c>
      <c r="C149" s="46">
        <f>IF(F148&lt;=0.005,0,MAX(0,Plan!$C$6-SUMIF($H$6:$AU$6,"Min paid",H149:AU149)))</f>
        <v/>
      </c>
      <c r="D149" s="46">
        <f>SUMIF($H$6:$AU$6,"Interest",H149:AU149)</f>
        <v/>
      </c>
      <c r="E149" s="46">
        <f>SUMIF($H$6:$AU$6,"Min paid",H149:AU149)+SUMIF($H$6:$AU$6,"Extra paid",H149:AU149)</f>
        <v/>
      </c>
      <c r="F149" s="46">
        <f>SUMIF($H$6:$AU$6,"Balance",H149:AU149)</f>
        <v/>
      </c>
      <c r="G149" s="47">
        <f>IF(AND(F149&lt;=0.005,F148&gt;0.005),A149,"")</f>
        <v/>
      </c>
      <c r="H149" s="44">
        <f>ROUND(L148*N(Debts!$D$6)/12,2)</f>
        <v/>
      </c>
      <c r="I149" s="44">
        <f>MIN(N(Debts!$E$6),L148+H149)</f>
        <v/>
      </c>
      <c r="J149" s="44">
        <f>L148+H149-I149</f>
        <v/>
      </c>
      <c r="K149" s="44">
        <f>MIN(J149,MAX(0,$C149-SUMIFS($H149:$AU149,$H$6:$AU$6,"Rest",$H$5:$AU$5,"&lt;"&amp;J$5)))</f>
        <v/>
      </c>
      <c r="L149" s="44">
        <f>ROUND(J149-K149,2)</f>
        <v/>
      </c>
      <c r="M149" s="44">
        <f>ROUND(Q148*N(Debts!$D$7)/12,2)</f>
        <v/>
      </c>
      <c r="N149" s="44">
        <f>MIN(N(Debts!$E$7),Q148+M149)</f>
        <v/>
      </c>
      <c r="O149" s="44">
        <f>Q148+M149-N149</f>
        <v/>
      </c>
      <c r="P149" s="44">
        <f>MIN(O149,MAX(0,$C149-SUMIFS($H149:$AU149,$H$6:$AU$6,"Rest",$H$5:$AU$5,"&lt;"&amp;O$5)))</f>
        <v/>
      </c>
      <c r="Q149" s="44">
        <f>ROUND(O149-P149,2)</f>
        <v/>
      </c>
      <c r="R149" s="44">
        <f>ROUND(V148*N(Debts!$D$8)/12,2)</f>
        <v/>
      </c>
      <c r="S149" s="44">
        <f>MIN(N(Debts!$E$8),V148+R149)</f>
        <v/>
      </c>
      <c r="T149" s="44">
        <f>V148+R149-S149</f>
        <v/>
      </c>
      <c r="U149" s="44">
        <f>MIN(T149,MAX(0,$C149-SUMIFS($H149:$AU149,$H$6:$AU$6,"Rest",$H$5:$AU$5,"&lt;"&amp;T$5)))</f>
        <v/>
      </c>
      <c r="V149" s="44">
        <f>ROUND(T149-U149,2)</f>
        <v/>
      </c>
      <c r="W149" s="44">
        <f>ROUND(AA148*N(Debts!$D$9)/12,2)</f>
        <v/>
      </c>
      <c r="X149" s="44">
        <f>MIN(N(Debts!$E$9),AA148+W149)</f>
        <v/>
      </c>
      <c r="Y149" s="44">
        <f>AA148+W149-X149</f>
        <v/>
      </c>
      <c r="Z149" s="44">
        <f>MIN(Y149,MAX(0,$C149-SUMIFS($H149:$AU149,$H$6:$AU$6,"Rest",$H$5:$AU$5,"&lt;"&amp;Y$5)))</f>
        <v/>
      </c>
      <c r="AA149" s="44">
        <f>ROUND(Y149-Z149,2)</f>
        <v/>
      </c>
      <c r="AB149" s="44">
        <f>ROUND(AF148*N(Debts!$D$10)/12,2)</f>
        <v/>
      </c>
      <c r="AC149" s="44">
        <f>MIN(N(Debts!$E$10),AF148+AB149)</f>
        <v/>
      </c>
      <c r="AD149" s="44">
        <f>AF148+AB149-AC149</f>
        <v/>
      </c>
      <c r="AE149" s="44">
        <f>MIN(AD149,MAX(0,$C149-SUMIFS($H149:$AU149,$H$6:$AU$6,"Rest",$H$5:$AU$5,"&lt;"&amp;AD$5)))</f>
        <v/>
      </c>
      <c r="AF149" s="44">
        <f>ROUND(AD149-AE149,2)</f>
        <v/>
      </c>
      <c r="AG149" s="44">
        <f>ROUND(AK148*N(Debts!$D$11)/12,2)</f>
        <v/>
      </c>
      <c r="AH149" s="44">
        <f>MIN(N(Debts!$E$11),AK148+AG149)</f>
        <v/>
      </c>
      <c r="AI149" s="44">
        <f>AK148+AG149-AH149</f>
        <v/>
      </c>
      <c r="AJ149" s="44">
        <f>MIN(AI149,MAX(0,$C149-SUMIFS($H149:$AU149,$H$6:$AU$6,"Rest",$H$5:$AU$5,"&lt;"&amp;AI$5)))</f>
        <v/>
      </c>
      <c r="AK149" s="44">
        <f>ROUND(AI149-AJ149,2)</f>
        <v/>
      </c>
      <c r="AL149" s="44">
        <f>ROUND(AP148*N(Debts!$D$12)/12,2)</f>
        <v/>
      </c>
      <c r="AM149" s="44">
        <f>MIN(N(Debts!$E$12),AP148+AL149)</f>
        <v/>
      </c>
      <c r="AN149" s="44">
        <f>AP148+AL149-AM149</f>
        <v/>
      </c>
      <c r="AO149" s="44">
        <f>MIN(AN149,MAX(0,$C149-SUMIFS($H149:$AU149,$H$6:$AU$6,"Rest",$H$5:$AU$5,"&lt;"&amp;AN$5)))</f>
        <v/>
      </c>
      <c r="AP149" s="44">
        <f>ROUND(AN149-AO149,2)</f>
        <v/>
      </c>
      <c r="AQ149" s="44">
        <f>ROUND(AU148*N(Debts!$D$13)/12,2)</f>
        <v/>
      </c>
      <c r="AR149" s="44">
        <f>MIN(N(Debts!$E$13),AU148+AQ149)</f>
        <v/>
      </c>
      <c r="AS149" s="44">
        <f>AU148+AQ149-AR149</f>
        <v/>
      </c>
      <c r="AT149" s="44">
        <f>MIN(AS149,MAX(0,$C149-SUMIFS($H149:$AU149,$H$6:$AU$6,"Rest",$H$5:$AU$5,"&lt;"&amp;AS$5)))</f>
        <v/>
      </c>
      <c r="AU149" s="44">
        <f>ROUND(AS149-AT149,2)</f>
        <v/>
      </c>
    </row>
    <row r="150">
      <c r="A150" s="43" t="n">
        <v>143</v>
      </c>
      <c r="B150" s="45">
        <f>EDATE(Plan!$C$7,A150-1)</f>
        <v/>
      </c>
      <c r="C150" s="46">
        <f>IF(F149&lt;=0.005,0,MAX(0,Plan!$C$6-SUMIF($H$6:$AU$6,"Min paid",H150:AU150)))</f>
        <v/>
      </c>
      <c r="D150" s="46">
        <f>SUMIF($H$6:$AU$6,"Interest",H150:AU150)</f>
        <v/>
      </c>
      <c r="E150" s="46">
        <f>SUMIF($H$6:$AU$6,"Min paid",H150:AU150)+SUMIF($H$6:$AU$6,"Extra paid",H150:AU150)</f>
        <v/>
      </c>
      <c r="F150" s="46">
        <f>SUMIF($H$6:$AU$6,"Balance",H150:AU150)</f>
        <v/>
      </c>
      <c r="G150" s="47">
        <f>IF(AND(F150&lt;=0.005,F149&gt;0.005),A150,"")</f>
        <v/>
      </c>
      <c r="H150" s="44">
        <f>ROUND(L149*N(Debts!$D$6)/12,2)</f>
        <v/>
      </c>
      <c r="I150" s="44">
        <f>MIN(N(Debts!$E$6),L149+H150)</f>
        <v/>
      </c>
      <c r="J150" s="44">
        <f>L149+H150-I150</f>
        <v/>
      </c>
      <c r="K150" s="44">
        <f>MIN(J150,MAX(0,$C150-SUMIFS($H150:$AU150,$H$6:$AU$6,"Rest",$H$5:$AU$5,"&lt;"&amp;J$5)))</f>
        <v/>
      </c>
      <c r="L150" s="44">
        <f>ROUND(J150-K150,2)</f>
        <v/>
      </c>
      <c r="M150" s="44">
        <f>ROUND(Q149*N(Debts!$D$7)/12,2)</f>
        <v/>
      </c>
      <c r="N150" s="44">
        <f>MIN(N(Debts!$E$7),Q149+M150)</f>
        <v/>
      </c>
      <c r="O150" s="44">
        <f>Q149+M150-N150</f>
        <v/>
      </c>
      <c r="P150" s="44">
        <f>MIN(O150,MAX(0,$C150-SUMIFS($H150:$AU150,$H$6:$AU$6,"Rest",$H$5:$AU$5,"&lt;"&amp;O$5)))</f>
        <v/>
      </c>
      <c r="Q150" s="44">
        <f>ROUND(O150-P150,2)</f>
        <v/>
      </c>
      <c r="R150" s="44">
        <f>ROUND(V149*N(Debts!$D$8)/12,2)</f>
        <v/>
      </c>
      <c r="S150" s="44">
        <f>MIN(N(Debts!$E$8),V149+R150)</f>
        <v/>
      </c>
      <c r="T150" s="44">
        <f>V149+R150-S150</f>
        <v/>
      </c>
      <c r="U150" s="44">
        <f>MIN(T150,MAX(0,$C150-SUMIFS($H150:$AU150,$H$6:$AU$6,"Rest",$H$5:$AU$5,"&lt;"&amp;T$5)))</f>
        <v/>
      </c>
      <c r="V150" s="44">
        <f>ROUND(T150-U150,2)</f>
        <v/>
      </c>
      <c r="W150" s="44">
        <f>ROUND(AA149*N(Debts!$D$9)/12,2)</f>
        <v/>
      </c>
      <c r="X150" s="44">
        <f>MIN(N(Debts!$E$9),AA149+W150)</f>
        <v/>
      </c>
      <c r="Y150" s="44">
        <f>AA149+W150-X150</f>
        <v/>
      </c>
      <c r="Z150" s="44">
        <f>MIN(Y150,MAX(0,$C150-SUMIFS($H150:$AU150,$H$6:$AU$6,"Rest",$H$5:$AU$5,"&lt;"&amp;Y$5)))</f>
        <v/>
      </c>
      <c r="AA150" s="44">
        <f>ROUND(Y150-Z150,2)</f>
        <v/>
      </c>
      <c r="AB150" s="44">
        <f>ROUND(AF149*N(Debts!$D$10)/12,2)</f>
        <v/>
      </c>
      <c r="AC150" s="44">
        <f>MIN(N(Debts!$E$10),AF149+AB150)</f>
        <v/>
      </c>
      <c r="AD150" s="44">
        <f>AF149+AB150-AC150</f>
        <v/>
      </c>
      <c r="AE150" s="44">
        <f>MIN(AD150,MAX(0,$C150-SUMIFS($H150:$AU150,$H$6:$AU$6,"Rest",$H$5:$AU$5,"&lt;"&amp;AD$5)))</f>
        <v/>
      </c>
      <c r="AF150" s="44">
        <f>ROUND(AD150-AE150,2)</f>
        <v/>
      </c>
      <c r="AG150" s="44">
        <f>ROUND(AK149*N(Debts!$D$11)/12,2)</f>
        <v/>
      </c>
      <c r="AH150" s="44">
        <f>MIN(N(Debts!$E$11),AK149+AG150)</f>
        <v/>
      </c>
      <c r="AI150" s="44">
        <f>AK149+AG150-AH150</f>
        <v/>
      </c>
      <c r="AJ150" s="44">
        <f>MIN(AI150,MAX(0,$C150-SUMIFS($H150:$AU150,$H$6:$AU$6,"Rest",$H$5:$AU$5,"&lt;"&amp;AI$5)))</f>
        <v/>
      </c>
      <c r="AK150" s="44">
        <f>ROUND(AI150-AJ150,2)</f>
        <v/>
      </c>
      <c r="AL150" s="44">
        <f>ROUND(AP149*N(Debts!$D$12)/12,2)</f>
        <v/>
      </c>
      <c r="AM150" s="44">
        <f>MIN(N(Debts!$E$12),AP149+AL150)</f>
        <v/>
      </c>
      <c r="AN150" s="44">
        <f>AP149+AL150-AM150</f>
        <v/>
      </c>
      <c r="AO150" s="44">
        <f>MIN(AN150,MAX(0,$C150-SUMIFS($H150:$AU150,$H$6:$AU$6,"Rest",$H$5:$AU$5,"&lt;"&amp;AN$5)))</f>
        <v/>
      </c>
      <c r="AP150" s="44">
        <f>ROUND(AN150-AO150,2)</f>
        <v/>
      </c>
      <c r="AQ150" s="44">
        <f>ROUND(AU149*N(Debts!$D$13)/12,2)</f>
        <v/>
      </c>
      <c r="AR150" s="44">
        <f>MIN(N(Debts!$E$13),AU149+AQ150)</f>
        <v/>
      </c>
      <c r="AS150" s="44">
        <f>AU149+AQ150-AR150</f>
        <v/>
      </c>
      <c r="AT150" s="44">
        <f>MIN(AS150,MAX(0,$C150-SUMIFS($H150:$AU150,$H$6:$AU$6,"Rest",$H$5:$AU$5,"&lt;"&amp;AS$5)))</f>
        <v/>
      </c>
      <c r="AU150" s="44">
        <f>ROUND(AS150-AT150,2)</f>
        <v/>
      </c>
    </row>
    <row r="151">
      <c r="A151" s="43" t="n">
        <v>144</v>
      </c>
      <c r="B151" s="45">
        <f>EDATE(Plan!$C$7,A151-1)</f>
        <v/>
      </c>
      <c r="C151" s="46">
        <f>IF(F150&lt;=0.005,0,MAX(0,Plan!$C$6-SUMIF($H$6:$AU$6,"Min paid",H151:AU151)))</f>
        <v/>
      </c>
      <c r="D151" s="46">
        <f>SUMIF($H$6:$AU$6,"Interest",H151:AU151)</f>
        <v/>
      </c>
      <c r="E151" s="46">
        <f>SUMIF($H$6:$AU$6,"Min paid",H151:AU151)+SUMIF($H$6:$AU$6,"Extra paid",H151:AU151)</f>
        <v/>
      </c>
      <c r="F151" s="46">
        <f>SUMIF($H$6:$AU$6,"Balance",H151:AU151)</f>
        <v/>
      </c>
      <c r="G151" s="47">
        <f>IF(AND(F151&lt;=0.005,F150&gt;0.005),A151,"")</f>
        <v/>
      </c>
      <c r="H151" s="44">
        <f>ROUND(L150*N(Debts!$D$6)/12,2)</f>
        <v/>
      </c>
      <c r="I151" s="44">
        <f>MIN(N(Debts!$E$6),L150+H151)</f>
        <v/>
      </c>
      <c r="J151" s="44">
        <f>L150+H151-I151</f>
        <v/>
      </c>
      <c r="K151" s="44">
        <f>MIN(J151,MAX(0,$C151-SUMIFS($H151:$AU151,$H$6:$AU$6,"Rest",$H$5:$AU$5,"&lt;"&amp;J$5)))</f>
        <v/>
      </c>
      <c r="L151" s="44">
        <f>ROUND(J151-K151,2)</f>
        <v/>
      </c>
      <c r="M151" s="44">
        <f>ROUND(Q150*N(Debts!$D$7)/12,2)</f>
        <v/>
      </c>
      <c r="N151" s="44">
        <f>MIN(N(Debts!$E$7),Q150+M151)</f>
        <v/>
      </c>
      <c r="O151" s="44">
        <f>Q150+M151-N151</f>
        <v/>
      </c>
      <c r="P151" s="44">
        <f>MIN(O151,MAX(0,$C151-SUMIFS($H151:$AU151,$H$6:$AU$6,"Rest",$H$5:$AU$5,"&lt;"&amp;O$5)))</f>
        <v/>
      </c>
      <c r="Q151" s="44">
        <f>ROUND(O151-P151,2)</f>
        <v/>
      </c>
      <c r="R151" s="44">
        <f>ROUND(V150*N(Debts!$D$8)/12,2)</f>
        <v/>
      </c>
      <c r="S151" s="44">
        <f>MIN(N(Debts!$E$8),V150+R151)</f>
        <v/>
      </c>
      <c r="T151" s="44">
        <f>V150+R151-S151</f>
        <v/>
      </c>
      <c r="U151" s="44">
        <f>MIN(T151,MAX(0,$C151-SUMIFS($H151:$AU151,$H$6:$AU$6,"Rest",$H$5:$AU$5,"&lt;"&amp;T$5)))</f>
        <v/>
      </c>
      <c r="V151" s="44">
        <f>ROUND(T151-U151,2)</f>
        <v/>
      </c>
      <c r="W151" s="44">
        <f>ROUND(AA150*N(Debts!$D$9)/12,2)</f>
        <v/>
      </c>
      <c r="X151" s="44">
        <f>MIN(N(Debts!$E$9),AA150+W151)</f>
        <v/>
      </c>
      <c r="Y151" s="44">
        <f>AA150+W151-X151</f>
        <v/>
      </c>
      <c r="Z151" s="44">
        <f>MIN(Y151,MAX(0,$C151-SUMIFS($H151:$AU151,$H$6:$AU$6,"Rest",$H$5:$AU$5,"&lt;"&amp;Y$5)))</f>
        <v/>
      </c>
      <c r="AA151" s="44">
        <f>ROUND(Y151-Z151,2)</f>
        <v/>
      </c>
      <c r="AB151" s="44">
        <f>ROUND(AF150*N(Debts!$D$10)/12,2)</f>
        <v/>
      </c>
      <c r="AC151" s="44">
        <f>MIN(N(Debts!$E$10),AF150+AB151)</f>
        <v/>
      </c>
      <c r="AD151" s="44">
        <f>AF150+AB151-AC151</f>
        <v/>
      </c>
      <c r="AE151" s="44">
        <f>MIN(AD151,MAX(0,$C151-SUMIFS($H151:$AU151,$H$6:$AU$6,"Rest",$H$5:$AU$5,"&lt;"&amp;AD$5)))</f>
        <v/>
      </c>
      <c r="AF151" s="44">
        <f>ROUND(AD151-AE151,2)</f>
        <v/>
      </c>
      <c r="AG151" s="44">
        <f>ROUND(AK150*N(Debts!$D$11)/12,2)</f>
        <v/>
      </c>
      <c r="AH151" s="44">
        <f>MIN(N(Debts!$E$11),AK150+AG151)</f>
        <v/>
      </c>
      <c r="AI151" s="44">
        <f>AK150+AG151-AH151</f>
        <v/>
      </c>
      <c r="AJ151" s="44">
        <f>MIN(AI151,MAX(0,$C151-SUMIFS($H151:$AU151,$H$6:$AU$6,"Rest",$H$5:$AU$5,"&lt;"&amp;AI$5)))</f>
        <v/>
      </c>
      <c r="AK151" s="44">
        <f>ROUND(AI151-AJ151,2)</f>
        <v/>
      </c>
      <c r="AL151" s="44">
        <f>ROUND(AP150*N(Debts!$D$12)/12,2)</f>
        <v/>
      </c>
      <c r="AM151" s="44">
        <f>MIN(N(Debts!$E$12),AP150+AL151)</f>
        <v/>
      </c>
      <c r="AN151" s="44">
        <f>AP150+AL151-AM151</f>
        <v/>
      </c>
      <c r="AO151" s="44">
        <f>MIN(AN151,MAX(0,$C151-SUMIFS($H151:$AU151,$H$6:$AU$6,"Rest",$H$5:$AU$5,"&lt;"&amp;AN$5)))</f>
        <v/>
      </c>
      <c r="AP151" s="44">
        <f>ROUND(AN151-AO151,2)</f>
        <v/>
      </c>
      <c r="AQ151" s="44">
        <f>ROUND(AU150*N(Debts!$D$13)/12,2)</f>
        <v/>
      </c>
      <c r="AR151" s="44">
        <f>MIN(N(Debts!$E$13),AU150+AQ151)</f>
        <v/>
      </c>
      <c r="AS151" s="44">
        <f>AU150+AQ151-AR151</f>
        <v/>
      </c>
      <c r="AT151" s="44">
        <f>MIN(AS151,MAX(0,$C151-SUMIFS($H151:$AU151,$H$6:$AU$6,"Rest",$H$5:$AU$5,"&lt;"&amp;AS$5)))</f>
        <v/>
      </c>
      <c r="AU151" s="44">
        <f>ROUND(AS151-AT151,2)</f>
        <v/>
      </c>
    </row>
    <row r="152">
      <c r="A152" s="43" t="n">
        <v>145</v>
      </c>
      <c r="B152" s="45">
        <f>EDATE(Plan!$C$7,A152-1)</f>
        <v/>
      </c>
      <c r="C152" s="46">
        <f>IF(F151&lt;=0.005,0,MAX(0,Plan!$C$6-SUMIF($H$6:$AU$6,"Min paid",H152:AU152)))</f>
        <v/>
      </c>
      <c r="D152" s="46">
        <f>SUMIF($H$6:$AU$6,"Interest",H152:AU152)</f>
        <v/>
      </c>
      <c r="E152" s="46">
        <f>SUMIF($H$6:$AU$6,"Min paid",H152:AU152)+SUMIF($H$6:$AU$6,"Extra paid",H152:AU152)</f>
        <v/>
      </c>
      <c r="F152" s="46">
        <f>SUMIF($H$6:$AU$6,"Balance",H152:AU152)</f>
        <v/>
      </c>
      <c r="G152" s="47">
        <f>IF(AND(F152&lt;=0.005,F151&gt;0.005),A152,"")</f>
        <v/>
      </c>
      <c r="H152" s="44">
        <f>ROUND(L151*N(Debts!$D$6)/12,2)</f>
        <v/>
      </c>
      <c r="I152" s="44">
        <f>MIN(N(Debts!$E$6),L151+H152)</f>
        <v/>
      </c>
      <c r="J152" s="44">
        <f>L151+H152-I152</f>
        <v/>
      </c>
      <c r="K152" s="44">
        <f>MIN(J152,MAX(0,$C152-SUMIFS($H152:$AU152,$H$6:$AU$6,"Rest",$H$5:$AU$5,"&lt;"&amp;J$5)))</f>
        <v/>
      </c>
      <c r="L152" s="44">
        <f>ROUND(J152-K152,2)</f>
        <v/>
      </c>
      <c r="M152" s="44">
        <f>ROUND(Q151*N(Debts!$D$7)/12,2)</f>
        <v/>
      </c>
      <c r="N152" s="44">
        <f>MIN(N(Debts!$E$7),Q151+M152)</f>
        <v/>
      </c>
      <c r="O152" s="44">
        <f>Q151+M152-N152</f>
        <v/>
      </c>
      <c r="P152" s="44">
        <f>MIN(O152,MAX(0,$C152-SUMIFS($H152:$AU152,$H$6:$AU$6,"Rest",$H$5:$AU$5,"&lt;"&amp;O$5)))</f>
        <v/>
      </c>
      <c r="Q152" s="44">
        <f>ROUND(O152-P152,2)</f>
        <v/>
      </c>
      <c r="R152" s="44">
        <f>ROUND(V151*N(Debts!$D$8)/12,2)</f>
        <v/>
      </c>
      <c r="S152" s="44">
        <f>MIN(N(Debts!$E$8),V151+R152)</f>
        <v/>
      </c>
      <c r="T152" s="44">
        <f>V151+R152-S152</f>
        <v/>
      </c>
      <c r="U152" s="44">
        <f>MIN(T152,MAX(0,$C152-SUMIFS($H152:$AU152,$H$6:$AU$6,"Rest",$H$5:$AU$5,"&lt;"&amp;T$5)))</f>
        <v/>
      </c>
      <c r="V152" s="44">
        <f>ROUND(T152-U152,2)</f>
        <v/>
      </c>
      <c r="W152" s="44">
        <f>ROUND(AA151*N(Debts!$D$9)/12,2)</f>
        <v/>
      </c>
      <c r="X152" s="44">
        <f>MIN(N(Debts!$E$9),AA151+W152)</f>
        <v/>
      </c>
      <c r="Y152" s="44">
        <f>AA151+W152-X152</f>
        <v/>
      </c>
      <c r="Z152" s="44">
        <f>MIN(Y152,MAX(0,$C152-SUMIFS($H152:$AU152,$H$6:$AU$6,"Rest",$H$5:$AU$5,"&lt;"&amp;Y$5)))</f>
        <v/>
      </c>
      <c r="AA152" s="44">
        <f>ROUND(Y152-Z152,2)</f>
        <v/>
      </c>
      <c r="AB152" s="44">
        <f>ROUND(AF151*N(Debts!$D$10)/12,2)</f>
        <v/>
      </c>
      <c r="AC152" s="44">
        <f>MIN(N(Debts!$E$10),AF151+AB152)</f>
        <v/>
      </c>
      <c r="AD152" s="44">
        <f>AF151+AB152-AC152</f>
        <v/>
      </c>
      <c r="AE152" s="44">
        <f>MIN(AD152,MAX(0,$C152-SUMIFS($H152:$AU152,$H$6:$AU$6,"Rest",$H$5:$AU$5,"&lt;"&amp;AD$5)))</f>
        <v/>
      </c>
      <c r="AF152" s="44">
        <f>ROUND(AD152-AE152,2)</f>
        <v/>
      </c>
      <c r="AG152" s="44">
        <f>ROUND(AK151*N(Debts!$D$11)/12,2)</f>
        <v/>
      </c>
      <c r="AH152" s="44">
        <f>MIN(N(Debts!$E$11),AK151+AG152)</f>
        <v/>
      </c>
      <c r="AI152" s="44">
        <f>AK151+AG152-AH152</f>
        <v/>
      </c>
      <c r="AJ152" s="44">
        <f>MIN(AI152,MAX(0,$C152-SUMIFS($H152:$AU152,$H$6:$AU$6,"Rest",$H$5:$AU$5,"&lt;"&amp;AI$5)))</f>
        <v/>
      </c>
      <c r="AK152" s="44">
        <f>ROUND(AI152-AJ152,2)</f>
        <v/>
      </c>
      <c r="AL152" s="44">
        <f>ROUND(AP151*N(Debts!$D$12)/12,2)</f>
        <v/>
      </c>
      <c r="AM152" s="44">
        <f>MIN(N(Debts!$E$12),AP151+AL152)</f>
        <v/>
      </c>
      <c r="AN152" s="44">
        <f>AP151+AL152-AM152</f>
        <v/>
      </c>
      <c r="AO152" s="44">
        <f>MIN(AN152,MAX(0,$C152-SUMIFS($H152:$AU152,$H$6:$AU$6,"Rest",$H$5:$AU$5,"&lt;"&amp;AN$5)))</f>
        <v/>
      </c>
      <c r="AP152" s="44">
        <f>ROUND(AN152-AO152,2)</f>
        <v/>
      </c>
      <c r="AQ152" s="44">
        <f>ROUND(AU151*N(Debts!$D$13)/12,2)</f>
        <v/>
      </c>
      <c r="AR152" s="44">
        <f>MIN(N(Debts!$E$13),AU151+AQ152)</f>
        <v/>
      </c>
      <c r="AS152" s="44">
        <f>AU151+AQ152-AR152</f>
        <v/>
      </c>
      <c r="AT152" s="44">
        <f>MIN(AS152,MAX(0,$C152-SUMIFS($H152:$AU152,$H$6:$AU$6,"Rest",$H$5:$AU$5,"&lt;"&amp;AS$5)))</f>
        <v/>
      </c>
      <c r="AU152" s="44">
        <f>ROUND(AS152-AT152,2)</f>
        <v/>
      </c>
    </row>
    <row r="153">
      <c r="A153" s="43" t="n">
        <v>146</v>
      </c>
      <c r="B153" s="45">
        <f>EDATE(Plan!$C$7,A153-1)</f>
        <v/>
      </c>
      <c r="C153" s="46">
        <f>IF(F152&lt;=0.005,0,MAX(0,Plan!$C$6-SUMIF($H$6:$AU$6,"Min paid",H153:AU153)))</f>
        <v/>
      </c>
      <c r="D153" s="46">
        <f>SUMIF($H$6:$AU$6,"Interest",H153:AU153)</f>
        <v/>
      </c>
      <c r="E153" s="46">
        <f>SUMIF($H$6:$AU$6,"Min paid",H153:AU153)+SUMIF($H$6:$AU$6,"Extra paid",H153:AU153)</f>
        <v/>
      </c>
      <c r="F153" s="46">
        <f>SUMIF($H$6:$AU$6,"Balance",H153:AU153)</f>
        <v/>
      </c>
      <c r="G153" s="47">
        <f>IF(AND(F153&lt;=0.005,F152&gt;0.005),A153,"")</f>
        <v/>
      </c>
      <c r="H153" s="44">
        <f>ROUND(L152*N(Debts!$D$6)/12,2)</f>
        <v/>
      </c>
      <c r="I153" s="44">
        <f>MIN(N(Debts!$E$6),L152+H153)</f>
        <v/>
      </c>
      <c r="J153" s="44">
        <f>L152+H153-I153</f>
        <v/>
      </c>
      <c r="K153" s="44">
        <f>MIN(J153,MAX(0,$C153-SUMIFS($H153:$AU153,$H$6:$AU$6,"Rest",$H$5:$AU$5,"&lt;"&amp;J$5)))</f>
        <v/>
      </c>
      <c r="L153" s="44">
        <f>ROUND(J153-K153,2)</f>
        <v/>
      </c>
      <c r="M153" s="44">
        <f>ROUND(Q152*N(Debts!$D$7)/12,2)</f>
        <v/>
      </c>
      <c r="N153" s="44">
        <f>MIN(N(Debts!$E$7),Q152+M153)</f>
        <v/>
      </c>
      <c r="O153" s="44">
        <f>Q152+M153-N153</f>
        <v/>
      </c>
      <c r="P153" s="44">
        <f>MIN(O153,MAX(0,$C153-SUMIFS($H153:$AU153,$H$6:$AU$6,"Rest",$H$5:$AU$5,"&lt;"&amp;O$5)))</f>
        <v/>
      </c>
      <c r="Q153" s="44">
        <f>ROUND(O153-P153,2)</f>
        <v/>
      </c>
      <c r="R153" s="44">
        <f>ROUND(V152*N(Debts!$D$8)/12,2)</f>
        <v/>
      </c>
      <c r="S153" s="44">
        <f>MIN(N(Debts!$E$8),V152+R153)</f>
        <v/>
      </c>
      <c r="T153" s="44">
        <f>V152+R153-S153</f>
        <v/>
      </c>
      <c r="U153" s="44">
        <f>MIN(T153,MAX(0,$C153-SUMIFS($H153:$AU153,$H$6:$AU$6,"Rest",$H$5:$AU$5,"&lt;"&amp;T$5)))</f>
        <v/>
      </c>
      <c r="V153" s="44">
        <f>ROUND(T153-U153,2)</f>
        <v/>
      </c>
      <c r="W153" s="44">
        <f>ROUND(AA152*N(Debts!$D$9)/12,2)</f>
        <v/>
      </c>
      <c r="X153" s="44">
        <f>MIN(N(Debts!$E$9),AA152+W153)</f>
        <v/>
      </c>
      <c r="Y153" s="44">
        <f>AA152+W153-X153</f>
        <v/>
      </c>
      <c r="Z153" s="44">
        <f>MIN(Y153,MAX(0,$C153-SUMIFS($H153:$AU153,$H$6:$AU$6,"Rest",$H$5:$AU$5,"&lt;"&amp;Y$5)))</f>
        <v/>
      </c>
      <c r="AA153" s="44">
        <f>ROUND(Y153-Z153,2)</f>
        <v/>
      </c>
      <c r="AB153" s="44">
        <f>ROUND(AF152*N(Debts!$D$10)/12,2)</f>
        <v/>
      </c>
      <c r="AC153" s="44">
        <f>MIN(N(Debts!$E$10),AF152+AB153)</f>
        <v/>
      </c>
      <c r="AD153" s="44">
        <f>AF152+AB153-AC153</f>
        <v/>
      </c>
      <c r="AE153" s="44">
        <f>MIN(AD153,MAX(0,$C153-SUMIFS($H153:$AU153,$H$6:$AU$6,"Rest",$H$5:$AU$5,"&lt;"&amp;AD$5)))</f>
        <v/>
      </c>
      <c r="AF153" s="44">
        <f>ROUND(AD153-AE153,2)</f>
        <v/>
      </c>
      <c r="AG153" s="44">
        <f>ROUND(AK152*N(Debts!$D$11)/12,2)</f>
        <v/>
      </c>
      <c r="AH153" s="44">
        <f>MIN(N(Debts!$E$11),AK152+AG153)</f>
        <v/>
      </c>
      <c r="AI153" s="44">
        <f>AK152+AG153-AH153</f>
        <v/>
      </c>
      <c r="AJ153" s="44">
        <f>MIN(AI153,MAX(0,$C153-SUMIFS($H153:$AU153,$H$6:$AU$6,"Rest",$H$5:$AU$5,"&lt;"&amp;AI$5)))</f>
        <v/>
      </c>
      <c r="AK153" s="44">
        <f>ROUND(AI153-AJ153,2)</f>
        <v/>
      </c>
      <c r="AL153" s="44">
        <f>ROUND(AP152*N(Debts!$D$12)/12,2)</f>
        <v/>
      </c>
      <c r="AM153" s="44">
        <f>MIN(N(Debts!$E$12),AP152+AL153)</f>
        <v/>
      </c>
      <c r="AN153" s="44">
        <f>AP152+AL153-AM153</f>
        <v/>
      </c>
      <c r="AO153" s="44">
        <f>MIN(AN153,MAX(0,$C153-SUMIFS($H153:$AU153,$H$6:$AU$6,"Rest",$H$5:$AU$5,"&lt;"&amp;AN$5)))</f>
        <v/>
      </c>
      <c r="AP153" s="44">
        <f>ROUND(AN153-AO153,2)</f>
        <v/>
      </c>
      <c r="AQ153" s="44">
        <f>ROUND(AU152*N(Debts!$D$13)/12,2)</f>
        <v/>
      </c>
      <c r="AR153" s="44">
        <f>MIN(N(Debts!$E$13),AU152+AQ153)</f>
        <v/>
      </c>
      <c r="AS153" s="44">
        <f>AU152+AQ153-AR153</f>
        <v/>
      </c>
      <c r="AT153" s="44">
        <f>MIN(AS153,MAX(0,$C153-SUMIFS($H153:$AU153,$H$6:$AU$6,"Rest",$H$5:$AU$5,"&lt;"&amp;AS$5)))</f>
        <v/>
      </c>
      <c r="AU153" s="44">
        <f>ROUND(AS153-AT153,2)</f>
        <v/>
      </c>
    </row>
    <row r="154">
      <c r="A154" s="43" t="n">
        <v>147</v>
      </c>
      <c r="B154" s="45">
        <f>EDATE(Plan!$C$7,A154-1)</f>
        <v/>
      </c>
      <c r="C154" s="46">
        <f>IF(F153&lt;=0.005,0,MAX(0,Plan!$C$6-SUMIF($H$6:$AU$6,"Min paid",H154:AU154)))</f>
        <v/>
      </c>
      <c r="D154" s="46">
        <f>SUMIF($H$6:$AU$6,"Interest",H154:AU154)</f>
        <v/>
      </c>
      <c r="E154" s="46">
        <f>SUMIF($H$6:$AU$6,"Min paid",H154:AU154)+SUMIF($H$6:$AU$6,"Extra paid",H154:AU154)</f>
        <v/>
      </c>
      <c r="F154" s="46">
        <f>SUMIF($H$6:$AU$6,"Balance",H154:AU154)</f>
        <v/>
      </c>
      <c r="G154" s="47">
        <f>IF(AND(F154&lt;=0.005,F153&gt;0.005),A154,"")</f>
        <v/>
      </c>
      <c r="H154" s="44">
        <f>ROUND(L153*N(Debts!$D$6)/12,2)</f>
        <v/>
      </c>
      <c r="I154" s="44">
        <f>MIN(N(Debts!$E$6),L153+H154)</f>
        <v/>
      </c>
      <c r="J154" s="44">
        <f>L153+H154-I154</f>
        <v/>
      </c>
      <c r="K154" s="44">
        <f>MIN(J154,MAX(0,$C154-SUMIFS($H154:$AU154,$H$6:$AU$6,"Rest",$H$5:$AU$5,"&lt;"&amp;J$5)))</f>
        <v/>
      </c>
      <c r="L154" s="44">
        <f>ROUND(J154-K154,2)</f>
        <v/>
      </c>
      <c r="M154" s="44">
        <f>ROUND(Q153*N(Debts!$D$7)/12,2)</f>
        <v/>
      </c>
      <c r="N154" s="44">
        <f>MIN(N(Debts!$E$7),Q153+M154)</f>
        <v/>
      </c>
      <c r="O154" s="44">
        <f>Q153+M154-N154</f>
        <v/>
      </c>
      <c r="P154" s="44">
        <f>MIN(O154,MAX(0,$C154-SUMIFS($H154:$AU154,$H$6:$AU$6,"Rest",$H$5:$AU$5,"&lt;"&amp;O$5)))</f>
        <v/>
      </c>
      <c r="Q154" s="44">
        <f>ROUND(O154-P154,2)</f>
        <v/>
      </c>
      <c r="R154" s="44">
        <f>ROUND(V153*N(Debts!$D$8)/12,2)</f>
        <v/>
      </c>
      <c r="S154" s="44">
        <f>MIN(N(Debts!$E$8),V153+R154)</f>
        <v/>
      </c>
      <c r="T154" s="44">
        <f>V153+R154-S154</f>
        <v/>
      </c>
      <c r="U154" s="44">
        <f>MIN(T154,MAX(0,$C154-SUMIFS($H154:$AU154,$H$6:$AU$6,"Rest",$H$5:$AU$5,"&lt;"&amp;T$5)))</f>
        <v/>
      </c>
      <c r="V154" s="44">
        <f>ROUND(T154-U154,2)</f>
        <v/>
      </c>
      <c r="W154" s="44">
        <f>ROUND(AA153*N(Debts!$D$9)/12,2)</f>
        <v/>
      </c>
      <c r="X154" s="44">
        <f>MIN(N(Debts!$E$9),AA153+W154)</f>
        <v/>
      </c>
      <c r="Y154" s="44">
        <f>AA153+W154-X154</f>
        <v/>
      </c>
      <c r="Z154" s="44">
        <f>MIN(Y154,MAX(0,$C154-SUMIFS($H154:$AU154,$H$6:$AU$6,"Rest",$H$5:$AU$5,"&lt;"&amp;Y$5)))</f>
        <v/>
      </c>
      <c r="AA154" s="44">
        <f>ROUND(Y154-Z154,2)</f>
        <v/>
      </c>
      <c r="AB154" s="44">
        <f>ROUND(AF153*N(Debts!$D$10)/12,2)</f>
        <v/>
      </c>
      <c r="AC154" s="44">
        <f>MIN(N(Debts!$E$10),AF153+AB154)</f>
        <v/>
      </c>
      <c r="AD154" s="44">
        <f>AF153+AB154-AC154</f>
        <v/>
      </c>
      <c r="AE154" s="44">
        <f>MIN(AD154,MAX(0,$C154-SUMIFS($H154:$AU154,$H$6:$AU$6,"Rest",$H$5:$AU$5,"&lt;"&amp;AD$5)))</f>
        <v/>
      </c>
      <c r="AF154" s="44">
        <f>ROUND(AD154-AE154,2)</f>
        <v/>
      </c>
      <c r="AG154" s="44">
        <f>ROUND(AK153*N(Debts!$D$11)/12,2)</f>
        <v/>
      </c>
      <c r="AH154" s="44">
        <f>MIN(N(Debts!$E$11),AK153+AG154)</f>
        <v/>
      </c>
      <c r="AI154" s="44">
        <f>AK153+AG154-AH154</f>
        <v/>
      </c>
      <c r="AJ154" s="44">
        <f>MIN(AI154,MAX(0,$C154-SUMIFS($H154:$AU154,$H$6:$AU$6,"Rest",$H$5:$AU$5,"&lt;"&amp;AI$5)))</f>
        <v/>
      </c>
      <c r="AK154" s="44">
        <f>ROUND(AI154-AJ154,2)</f>
        <v/>
      </c>
      <c r="AL154" s="44">
        <f>ROUND(AP153*N(Debts!$D$12)/12,2)</f>
        <v/>
      </c>
      <c r="AM154" s="44">
        <f>MIN(N(Debts!$E$12),AP153+AL154)</f>
        <v/>
      </c>
      <c r="AN154" s="44">
        <f>AP153+AL154-AM154</f>
        <v/>
      </c>
      <c r="AO154" s="44">
        <f>MIN(AN154,MAX(0,$C154-SUMIFS($H154:$AU154,$H$6:$AU$6,"Rest",$H$5:$AU$5,"&lt;"&amp;AN$5)))</f>
        <v/>
      </c>
      <c r="AP154" s="44">
        <f>ROUND(AN154-AO154,2)</f>
        <v/>
      </c>
      <c r="AQ154" s="44">
        <f>ROUND(AU153*N(Debts!$D$13)/12,2)</f>
        <v/>
      </c>
      <c r="AR154" s="44">
        <f>MIN(N(Debts!$E$13),AU153+AQ154)</f>
        <v/>
      </c>
      <c r="AS154" s="44">
        <f>AU153+AQ154-AR154</f>
        <v/>
      </c>
      <c r="AT154" s="44">
        <f>MIN(AS154,MAX(0,$C154-SUMIFS($H154:$AU154,$H$6:$AU$6,"Rest",$H$5:$AU$5,"&lt;"&amp;AS$5)))</f>
        <v/>
      </c>
      <c r="AU154" s="44">
        <f>ROUND(AS154-AT154,2)</f>
        <v/>
      </c>
    </row>
    <row r="155">
      <c r="A155" s="43" t="n">
        <v>148</v>
      </c>
      <c r="B155" s="45">
        <f>EDATE(Plan!$C$7,A155-1)</f>
        <v/>
      </c>
      <c r="C155" s="46">
        <f>IF(F154&lt;=0.005,0,MAX(0,Plan!$C$6-SUMIF($H$6:$AU$6,"Min paid",H155:AU155)))</f>
        <v/>
      </c>
      <c r="D155" s="46">
        <f>SUMIF($H$6:$AU$6,"Interest",H155:AU155)</f>
        <v/>
      </c>
      <c r="E155" s="46">
        <f>SUMIF($H$6:$AU$6,"Min paid",H155:AU155)+SUMIF($H$6:$AU$6,"Extra paid",H155:AU155)</f>
        <v/>
      </c>
      <c r="F155" s="46">
        <f>SUMIF($H$6:$AU$6,"Balance",H155:AU155)</f>
        <v/>
      </c>
      <c r="G155" s="47">
        <f>IF(AND(F155&lt;=0.005,F154&gt;0.005),A155,"")</f>
        <v/>
      </c>
      <c r="H155" s="44">
        <f>ROUND(L154*N(Debts!$D$6)/12,2)</f>
        <v/>
      </c>
      <c r="I155" s="44">
        <f>MIN(N(Debts!$E$6),L154+H155)</f>
        <v/>
      </c>
      <c r="J155" s="44">
        <f>L154+H155-I155</f>
        <v/>
      </c>
      <c r="K155" s="44">
        <f>MIN(J155,MAX(0,$C155-SUMIFS($H155:$AU155,$H$6:$AU$6,"Rest",$H$5:$AU$5,"&lt;"&amp;J$5)))</f>
        <v/>
      </c>
      <c r="L155" s="44">
        <f>ROUND(J155-K155,2)</f>
        <v/>
      </c>
      <c r="M155" s="44">
        <f>ROUND(Q154*N(Debts!$D$7)/12,2)</f>
        <v/>
      </c>
      <c r="N155" s="44">
        <f>MIN(N(Debts!$E$7),Q154+M155)</f>
        <v/>
      </c>
      <c r="O155" s="44">
        <f>Q154+M155-N155</f>
        <v/>
      </c>
      <c r="P155" s="44">
        <f>MIN(O155,MAX(0,$C155-SUMIFS($H155:$AU155,$H$6:$AU$6,"Rest",$H$5:$AU$5,"&lt;"&amp;O$5)))</f>
        <v/>
      </c>
      <c r="Q155" s="44">
        <f>ROUND(O155-P155,2)</f>
        <v/>
      </c>
      <c r="R155" s="44">
        <f>ROUND(V154*N(Debts!$D$8)/12,2)</f>
        <v/>
      </c>
      <c r="S155" s="44">
        <f>MIN(N(Debts!$E$8),V154+R155)</f>
        <v/>
      </c>
      <c r="T155" s="44">
        <f>V154+R155-S155</f>
        <v/>
      </c>
      <c r="U155" s="44">
        <f>MIN(T155,MAX(0,$C155-SUMIFS($H155:$AU155,$H$6:$AU$6,"Rest",$H$5:$AU$5,"&lt;"&amp;T$5)))</f>
        <v/>
      </c>
      <c r="V155" s="44">
        <f>ROUND(T155-U155,2)</f>
        <v/>
      </c>
      <c r="W155" s="44">
        <f>ROUND(AA154*N(Debts!$D$9)/12,2)</f>
        <v/>
      </c>
      <c r="X155" s="44">
        <f>MIN(N(Debts!$E$9),AA154+W155)</f>
        <v/>
      </c>
      <c r="Y155" s="44">
        <f>AA154+W155-X155</f>
        <v/>
      </c>
      <c r="Z155" s="44">
        <f>MIN(Y155,MAX(0,$C155-SUMIFS($H155:$AU155,$H$6:$AU$6,"Rest",$H$5:$AU$5,"&lt;"&amp;Y$5)))</f>
        <v/>
      </c>
      <c r="AA155" s="44">
        <f>ROUND(Y155-Z155,2)</f>
        <v/>
      </c>
      <c r="AB155" s="44">
        <f>ROUND(AF154*N(Debts!$D$10)/12,2)</f>
        <v/>
      </c>
      <c r="AC155" s="44">
        <f>MIN(N(Debts!$E$10),AF154+AB155)</f>
        <v/>
      </c>
      <c r="AD155" s="44">
        <f>AF154+AB155-AC155</f>
        <v/>
      </c>
      <c r="AE155" s="44">
        <f>MIN(AD155,MAX(0,$C155-SUMIFS($H155:$AU155,$H$6:$AU$6,"Rest",$H$5:$AU$5,"&lt;"&amp;AD$5)))</f>
        <v/>
      </c>
      <c r="AF155" s="44">
        <f>ROUND(AD155-AE155,2)</f>
        <v/>
      </c>
      <c r="AG155" s="44">
        <f>ROUND(AK154*N(Debts!$D$11)/12,2)</f>
        <v/>
      </c>
      <c r="AH155" s="44">
        <f>MIN(N(Debts!$E$11),AK154+AG155)</f>
        <v/>
      </c>
      <c r="AI155" s="44">
        <f>AK154+AG155-AH155</f>
        <v/>
      </c>
      <c r="AJ155" s="44">
        <f>MIN(AI155,MAX(0,$C155-SUMIFS($H155:$AU155,$H$6:$AU$6,"Rest",$H$5:$AU$5,"&lt;"&amp;AI$5)))</f>
        <v/>
      </c>
      <c r="AK155" s="44">
        <f>ROUND(AI155-AJ155,2)</f>
        <v/>
      </c>
      <c r="AL155" s="44">
        <f>ROUND(AP154*N(Debts!$D$12)/12,2)</f>
        <v/>
      </c>
      <c r="AM155" s="44">
        <f>MIN(N(Debts!$E$12),AP154+AL155)</f>
        <v/>
      </c>
      <c r="AN155" s="44">
        <f>AP154+AL155-AM155</f>
        <v/>
      </c>
      <c r="AO155" s="44">
        <f>MIN(AN155,MAX(0,$C155-SUMIFS($H155:$AU155,$H$6:$AU$6,"Rest",$H$5:$AU$5,"&lt;"&amp;AN$5)))</f>
        <v/>
      </c>
      <c r="AP155" s="44">
        <f>ROUND(AN155-AO155,2)</f>
        <v/>
      </c>
      <c r="AQ155" s="44">
        <f>ROUND(AU154*N(Debts!$D$13)/12,2)</f>
        <v/>
      </c>
      <c r="AR155" s="44">
        <f>MIN(N(Debts!$E$13),AU154+AQ155)</f>
        <v/>
      </c>
      <c r="AS155" s="44">
        <f>AU154+AQ155-AR155</f>
        <v/>
      </c>
      <c r="AT155" s="44">
        <f>MIN(AS155,MAX(0,$C155-SUMIFS($H155:$AU155,$H$6:$AU$6,"Rest",$H$5:$AU$5,"&lt;"&amp;AS$5)))</f>
        <v/>
      </c>
      <c r="AU155" s="44">
        <f>ROUND(AS155-AT155,2)</f>
        <v/>
      </c>
    </row>
    <row r="156">
      <c r="A156" s="43" t="n">
        <v>149</v>
      </c>
      <c r="B156" s="45">
        <f>EDATE(Plan!$C$7,A156-1)</f>
        <v/>
      </c>
      <c r="C156" s="46">
        <f>IF(F155&lt;=0.005,0,MAX(0,Plan!$C$6-SUMIF($H$6:$AU$6,"Min paid",H156:AU156)))</f>
        <v/>
      </c>
      <c r="D156" s="46">
        <f>SUMIF($H$6:$AU$6,"Interest",H156:AU156)</f>
        <v/>
      </c>
      <c r="E156" s="46">
        <f>SUMIF($H$6:$AU$6,"Min paid",H156:AU156)+SUMIF($H$6:$AU$6,"Extra paid",H156:AU156)</f>
        <v/>
      </c>
      <c r="F156" s="46">
        <f>SUMIF($H$6:$AU$6,"Balance",H156:AU156)</f>
        <v/>
      </c>
      <c r="G156" s="47">
        <f>IF(AND(F156&lt;=0.005,F155&gt;0.005),A156,"")</f>
        <v/>
      </c>
      <c r="H156" s="44">
        <f>ROUND(L155*N(Debts!$D$6)/12,2)</f>
        <v/>
      </c>
      <c r="I156" s="44">
        <f>MIN(N(Debts!$E$6),L155+H156)</f>
        <v/>
      </c>
      <c r="J156" s="44">
        <f>L155+H156-I156</f>
        <v/>
      </c>
      <c r="K156" s="44">
        <f>MIN(J156,MAX(0,$C156-SUMIFS($H156:$AU156,$H$6:$AU$6,"Rest",$H$5:$AU$5,"&lt;"&amp;J$5)))</f>
        <v/>
      </c>
      <c r="L156" s="44">
        <f>ROUND(J156-K156,2)</f>
        <v/>
      </c>
      <c r="M156" s="44">
        <f>ROUND(Q155*N(Debts!$D$7)/12,2)</f>
        <v/>
      </c>
      <c r="N156" s="44">
        <f>MIN(N(Debts!$E$7),Q155+M156)</f>
        <v/>
      </c>
      <c r="O156" s="44">
        <f>Q155+M156-N156</f>
        <v/>
      </c>
      <c r="P156" s="44">
        <f>MIN(O156,MAX(0,$C156-SUMIFS($H156:$AU156,$H$6:$AU$6,"Rest",$H$5:$AU$5,"&lt;"&amp;O$5)))</f>
        <v/>
      </c>
      <c r="Q156" s="44">
        <f>ROUND(O156-P156,2)</f>
        <v/>
      </c>
      <c r="R156" s="44">
        <f>ROUND(V155*N(Debts!$D$8)/12,2)</f>
        <v/>
      </c>
      <c r="S156" s="44">
        <f>MIN(N(Debts!$E$8),V155+R156)</f>
        <v/>
      </c>
      <c r="T156" s="44">
        <f>V155+R156-S156</f>
        <v/>
      </c>
      <c r="U156" s="44">
        <f>MIN(T156,MAX(0,$C156-SUMIFS($H156:$AU156,$H$6:$AU$6,"Rest",$H$5:$AU$5,"&lt;"&amp;T$5)))</f>
        <v/>
      </c>
      <c r="V156" s="44">
        <f>ROUND(T156-U156,2)</f>
        <v/>
      </c>
      <c r="W156" s="44">
        <f>ROUND(AA155*N(Debts!$D$9)/12,2)</f>
        <v/>
      </c>
      <c r="X156" s="44">
        <f>MIN(N(Debts!$E$9),AA155+W156)</f>
        <v/>
      </c>
      <c r="Y156" s="44">
        <f>AA155+W156-X156</f>
        <v/>
      </c>
      <c r="Z156" s="44">
        <f>MIN(Y156,MAX(0,$C156-SUMIFS($H156:$AU156,$H$6:$AU$6,"Rest",$H$5:$AU$5,"&lt;"&amp;Y$5)))</f>
        <v/>
      </c>
      <c r="AA156" s="44">
        <f>ROUND(Y156-Z156,2)</f>
        <v/>
      </c>
      <c r="AB156" s="44">
        <f>ROUND(AF155*N(Debts!$D$10)/12,2)</f>
        <v/>
      </c>
      <c r="AC156" s="44">
        <f>MIN(N(Debts!$E$10),AF155+AB156)</f>
        <v/>
      </c>
      <c r="AD156" s="44">
        <f>AF155+AB156-AC156</f>
        <v/>
      </c>
      <c r="AE156" s="44">
        <f>MIN(AD156,MAX(0,$C156-SUMIFS($H156:$AU156,$H$6:$AU$6,"Rest",$H$5:$AU$5,"&lt;"&amp;AD$5)))</f>
        <v/>
      </c>
      <c r="AF156" s="44">
        <f>ROUND(AD156-AE156,2)</f>
        <v/>
      </c>
      <c r="AG156" s="44">
        <f>ROUND(AK155*N(Debts!$D$11)/12,2)</f>
        <v/>
      </c>
      <c r="AH156" s="44">
        <f>MIN(N(Debts!$E$11),AK155+AG156)</f>
        <v/>
      </c>
      <c r="AI156" s="44">
        <f>AK155+AG156-AH156</f>
        <v/>
      </c>
      <c r="AJ156" s="44">
        <f>MIN(AI156,MAX(0,$C156-SUMIFS($H156:$AU156,$H$6:$AU$6,"Rest",$H$5:$AU$5,"&lt;"&amp;AI$5)))</f>
        <v/>
      </c>
      <c r="AK156" s="44">
        <f>ROUND(AI156-AJ156,2)</f>
        <v/>
      </c>
      <c r="AL156" s="44">
        <f>ROUND(AP155*N(Debts!$D$12)/12,2)</f>
        <v/>
      </c>
      <c r="AM156" s="44">
        <f>MIN(N(Debts!$E$12),AP155+AL156)</f>
        <v/>
      </c>
      <c r="AN156" s="44">
        <f>AP155+AL156-AM156</f>
        <v/>
      </c>
      <c r="AO156" s="44">
        <f>MIN(AN156,MAX(0,$C156-SUMIFS($H156:$AU156,$H$6:$AU$6,"Rest",$H$5:$AU$5,"&lt;"&amp;AN$5)))</f>
        <v/>
      </c>
      <c r="AP156" s="44">
        <f>ROUND(AN156-AO156,2)</f>
        <v/>
      </c>
      <c r="AQ156" s="44">
        <f>ROUND(AU155*N(Debts!$D$13)/12,2)</f>
        <v/>
      </c>
      <c r="AR156" s="44">
        <f>MIN(N(Debts!$E$13),AU155+AQ156)</f>
        <v/>
      </c>
      <c r="AS156" s="44">
        <f>AU155+AQ156-AR156</f>
        <v/>
      </c>
      <c r="AT156" s="44">
        <f>MIN(AS156,MAX(0,$C156-SUMIFS($H156:$AU156,$H$6:$AU$6,"Rest",$H$5:$AU$5,"&lt;"&amp;AS$5)))</f>
        <v/>
      </c>
      <c r="AU156" s="44">
        <f>ROUND(AS156-AT156,2)</f>
        <v/>
      </c>
    </row>
    <row r="157">
      <c r="A157" s="43" t="n">
        <v>150</v>
      </c>
      <c r="B157" s="45">
        <f>EDATE(Plan!$C$7,A157-1)</f>
        <v/>
      </c>
      <c r="C157" s="46">
        <f>IF(F156&lt;=0.005,0,MAX(0,Plan!$C$6-SUMIF($H$6:$AU$6,"Min paid",H157:AU157)))</f>
        <v/>
      </c>
      <c r="D157" s="46">
        <f>SUMIF($H$6:$AU$6,"Interest",H157:AU157)</f>
        <v/>
      </c>
      <c r="E157" s="46">
        <f>SUMIF($H$6:$AU$6,"Min paid",H157:AU157)+SUMIF($H$6:$AU$6,"Extra paid",H157:AU157)</f>
        <v/>
      </c>
      <c r="F157" s="46">
        <f>SUMIF($H$6:$AU$6,"Balance",H157:AU157)</f>
        <v/>
      </c>
      <c r="G157" s="47">
        <f>IF(AND(F157&lt;=0.005,F156&gt;0.005),A157,"")</f>
        <v/>
      </c>
      <c r="H157" s="44">
        <f>ROUND(L156*N(Debts!$D$6)/12,2)</f>
        <v/>
      </c>
      <c r="I157" s="44">
        <f>MIN(N(Debts!$E$6),L156+H157)</f>
        <v/>
      </c>
      <c r="J157" s="44">
        <f>L156+H157-I157</f>
        <v/>
      </c>
      <c r="K157" s="44">
        <f>MIN(J157,MAX(0,$C157-SUMIFS($H157:$AU157,$H$6:$AU$6,"Rest",$H$5:$AU$5,"&lt;"&amp;J$5)))</f>
        <v/>
      </c>
      <c r="L157" s="44">
        <f>ROUND(J157-K157,2)</f>
        <v/>
      </c>
      <c r="M157" s="44">
        <f>ROUND(Q156*N(Debts!$D$7)/12,2)</f>
        <v/>
      </c>
      <c r="N157" s="44">
        <f>MIN(N(Debts!$E$7),Q156+M157)</f>
        <v/>
      </c>
      <c r="O157" s="44">
        <f>Q156+M157-N157</f>
        <v/>
      </c>
      <c r="P157" s="44">
        <f>MIN(O157,MAX(0,$C157-SUMIFS($H157:$AU157,$H$6:$AU$6,"Rest",$H$5:$AU$5,"&lt;"&amp;O$5)))</f>
        <v/>
      </c>
      <c r="Q157" s="44">
        <f>ROUND(O157-P157,2)</f>
        <v/>
      </c>
      <c r="R157" s="44">
        <f>ROUND(V156*N(Debts!$D$8)/12,2)</f>
        <v/>
      </c>
      <c r="S157" s="44">
        <f>MIN(N(Debts!$E$8),V156+R157)</f>
        <v/>
      </c>
      <c r="T157" s="44">
        <f>V156+R157-S157</f>
        <v/>
      </c>
      <c r="U157" s="44">
        <f>MIN(T157,MAX(0,$C157-SUMIFS($H157:$AU157,$H$6:$AU$6,"Rest",$H$5:$AU$5,"&lt;"&amp;T$5)))</f>
        <v/>
      </c>
      <c r="V157" s="44">
        <f>ROUND(T157-U157,2)</f>
        <v/>
      </c>
      <c r="W157" s="44">
        <f>ROUND(AA156*N(Debts!$D$9)/12,2)</f>
        <v/>
      </c>
      <c r="X157" s="44">
        <f>MIN(N(Debts!$E$9),AA156+W157)</f>
        <v/>
      </c>
      <c r="Y157" s="44">
        <f>AA156+W157-X157</f>
        <v/>
      </c>
      <c r="Z157" s="44">
        <f>MIN(Y157,MAX(0,$C157-SUMIFS($H157:$AU157,$H$6:$AU$6,"Rest",$H$5:$AU$5,"&lt;"&amp;Y$5)))</f>
        <v/>
      </c>
      <c r="AA157" s="44">
        <f>ROUND(Y157-Z157,2)</f>
        <v/>
      </c>
      <c r="AB157" s="44">
        <f>ROUND(AF156*N(Debts!$D$10)/12,2)</f>
        <v/>
      </c>
      <c r="AC157" s="44">
        <f>MIN(N(Debts!$E$10),AF156+AB157)</f>
        <v/>
      </c>
      <c r="AD157" s="44">
        <f>AF156+AB157-AC157</f>
        <v/>
      </c>
      <c r="AE157" s="44">
        <f>MIN(AD157,MAX(0,$C157-SUMIFS($H157:$AU157,$H$6:$AU$6,"Rest",$H$5:$AU$5,"&lt;"&amp;AD$5)))</f>
        <v/>
      </c>
      <c r="AF157" s="44">
        <f>ROUND(AD157-AE157,2)</f>
        <v/>
      </c>
      <c r="AG157" s="44">
        <f>ROUND(AK156*N(Debts!$D$11)/12,2)</f>
        <v/>
      </c>
      <c r="AH157" s="44">
        <f>MIN(N(Debts!$E$11),AK156+AG157)</f>
        <v/>
      </c>
      <c r="AI157" s="44">
        <f>AK156+AG157-AH157</f>
        <v/>
      </c>
      <c r="AJ157" s="44">
        <f>MIN(AI157,MAX(0,$C157-SUMIFS($H157:$AU157,$H$6:$AU$6,"Rest",$H$5:$AU$5,"&lt;"&amp;AI$5)))</f>
        <v/>
      </c>
      <c r="AK157" s="44">
        <f>ROUND(AI157-AJ157,2)</f>
        <v/>
      </c>
      <c r="AL157" s="44">
        <f>ROUND(AP156*N(Debts!$D$12)/12,2)</f>
        <v/>
      </c>
      <c r="AM157" s="44">
        <f>MIN(N(Debts!$E$12),AP156+AL157)</f>
        <v/>
      </c>
      <c r="AN157" s="44">
        <f>AP156+AL157-AM157</f>
        <v/>
      </c>
      <c r="AO157" s="44">
        <f>MIN(AN157,MAX(0,$C157-SUMIFS($H157:$AU157,$H$6:$AU$6,"Rest",$H$5:$AU$5,"&lt;"&amp;AN$5)))</f>
        <v/>
      </c>
      <c r="AP157" s="44">
        <f>ROUND(AN157-AO157,2)</f>
        <v/>
      </c>
      <c r="AQ157" s="44">
        <f>ROUND(AU156*N(Debts!$D$13)/12,2)</f>
        <v/>
      </c>
      <c r="AR157" s="44">
        <f>MIN(N(Debts!$E$13),AU156+AQ157)</f>
        <v/>
      </c>
      <c r="AS157" s="44">
        <f>AU156+AQ157-AR157</f>
        <v/>
      </c>
      <c r="AT157" s="44">
        <f>MIN(AS157,MAX(0,$C157-SUMIFS($H157:$AU157,$H$6:$AU$6,"Rest",$H$5:$AU$5,"&lt;"&amp;AS$5)))</f>
        <v/>
      </c>
      <c r="AU157" s="44">
        <f>ROUND(AS157-AT157,2)</f>
        <v/>
      </c>
    </row>
    <row r="158">
      <c r="A158" s="43" t="n">
        <v>151</v>
      </c>
      <c r="B158" s="45">
        <f>EDATE(Plan!$C$7,A158-1)</f>
        <v/>
      </c>
      <c r="C158" s="46">
        <f>IF(F157&lt;=0.005,0,MAX(0,Plan!$C$6-SUMIF($H$6:$AU$6,"Min paid",H158:AU158)))</f>
        <v/>
      </c>
      <c r="D158" s="46">
        <f>SUMIF($H$6:$AU$6,"Interest",H158:AU158)</f>
        <v/>
      </c>
      <c r="E158" s="46">
        <f>SUMIF($H$6:$AU$6,"Min paid",H158:AU158)+SUMIF($H$6:$AU$6,"Extra paid",H158:AU158)</f>
        <v/>
      </c>
      <c r="F158" s="46">
        <f>SUMIF($H$6:$AU$6,"Balance",H158:AU158)</f>
        <v/>
      </c>
      <c r="G158" s="47">
        <f>IF(AND(F158&lt;=0.005,F157&gt;0.005),A158,"")</f>
        <v/>
      </c>
      <c r="H158" s="44">
        <f>ROUND(L157*N(Debts!$D$6)/12,2)</f>
        <v/>
      </c>
      <c r="I158" s="44">
        <f>MIN(N(Debts!$E$6),L157+H158)</f>
        <v/>
      </c>
      <c r="J158" s="44">
        <f>L157+H158-I158</f>
        <v/>
      </c>
      <c r="K158" s="44">
        <f>MIN(J158,MAX(0,$C158-SUMIFS($H158:$AU158,$H$6:$AU$6,"Rest",$H$5:$AU$5,"&lt;"&amp;J$5)))</f>
        <v/>
      </c>
      <c r="L158" s="44">
        <f>ROUND(J158-K158,2)</f>
        <v/>
      </c>
      <c r="M158" s="44">
        <f>ROUND(Q157*N(Debts!$D$7)/12,2)</f>
        <v/>
      </c>
      <c r="N158" s="44">
        <f>MIN(N(Debts!$E$7),Q157+M158)</f>
        <v/>
      </c>
      <c r="O158" s="44">
        <f>Q157+M158-N158</f>
        <v/>
      </c>
      <c r="P158" s="44">
        <f>MIN(O158,MAX(0,$C158-SUMIFS($H158:$AU158,$H$6:$AU$6,"Rest",$H$5:$AU$5,"&lt;"&amp;O$5)))</f>
        <v/>
      </c>
      <c r="Q158" s="44">
        <f>ROUND(O158-P158,2)</f>
        <v/>
      </c>
      <c r="R158" s="44">
        <f>ROUND(V157*N(Debts!$D$8)/12,2)</f>
        <v/>
      </c>
      <c r="S158" s="44">
        <f>MIN(N(Debts!$E$8),V157+R158)</f>
        <v/>
      </c>
      <c r="T158" s="44">
        <f>V157+R158-S158</f>
        <v/>
      </c>
      <c r="U158" s="44">
        <f>MIN(T158,MAX(0,$C158-SUMIFS($H158:$AU158,$H$6:$AU$6,"Rest",$H$5:$AU$5,"&lt;"&amp;T$5)))</f>
        <v/>
      </c>
      <c r="V158" s="44">
        <f>ROUND(T158-U158,2)</f>
        <v/>
      </c>
      <c r="W158" s="44">
        <f>ROUND(AA157*N(Debts!$D$9)/12,2)</f>
        <v/>
      </c>
      <c r="X158" s="44">
        <f>MIN(N(Debts!$E$9),AA157+W158)</f>
        <v/>
      </c>
      <c r="Y158" s="44">
        <f>AA157+W158-X158</f>
        <v/>
      </c>
      <c r="Z158" s="44">
        <f>MIN(Y158,MAX(0,$C158-SUMIFS($H158:$AU158,$H$6:$AU$6,"Rest",$H$5:$AU$5,"&lt;"&amp;Y$5)))</f>
        <v/>
      </c>
      <c r="AA158" s="44">
        <f>ROUND(Y158-Z158,2)</f>
        <v/>
      </c>
      <c r="AB158" s="44">
        <f>ROUND(AF157*N(Debts!$D$10)/12,2)</f>
        <v/>
      </c>
      <c r="AC158" s="44">
        <f>MIN(N(Debts!$E$10),AF157+AB158)</f>
        <v/>
      </c>
      <c r="AD158" s="44">
        <f>AF157+AB158-AC158</f>
        <v/>
      </c>
      <c r="AE158" s="44">
        <f>MIN(AD158,MAX(0,$C158-SUMIFS($H158:$AU158,$H$6:$AU$6,"Rest",$H$5:$AU$5,"&lt;"&amp;AD$5)))</f>
        <v/>
      </c>
      <c r="AF158" s="44">
        <f>ROUND(AD158-AE158,2)</f>
        <v/>
      </c>
      <c r="AG158" s="44">
        <f>ROUND(AK157*N(Debts!$D$11)/12,2)</f>
        <v/>
      </c>
      <c r="AH158" s="44">
        <f>MIN(N(Debts!$E$11),AK157+AG158)</f>
        <v/>
      </c>
      <c r="AI158" s="44">
        <f>AK157+AG158-AH158</f>
        <v/>
      </c>
      <c r="AJ158" s="44">
        <f>MIN(AI158,MAX(0,$C158-SUMIFS($H158:$AU158,$H$6:$AU$6,"Rest",$H$5:$AU$5,"&lt;"&amp;AI$5)))</f>
        <v/>
      </c>
      <c r="AK158" s="44">
        <f>ROUND(AI158-AJ158,2)</f>
        <v/>
      </c>
      <c r="AL158" s="44">
        <f>ROUND(AP157*N(Debts!$D$12)/12,2)</f>
        <v/>
      </c>
      <c r="AM158" s="44">
        <f>MIN(N(Debts!$E$12),AP157+AL158)</f>
        <v/>
      </c>
      <c r="AN158" s="44">
        <f>AP157+AL158-AM158</f>
        <v/>
      </c>
      <c r="AO158" s="44">
        <f>MIN(AN158,MAX(0,$C158-SUMIFS($H158:$AU158,$H$6:$AU$6,"Rest",$H$5:$AU$5,"&lt;"&amp;AN$5)))</f>
        <v/>
      </c>
      <c r="AP158" s="44">
        <f>ROUND(AN158-AO158,2)</f>
        <v/>
      </c>
      <c r="AQ158" s="44">
        <f>ROUND(AU157*N(Debts!$D$13)/12,2)</f>
        <v/>
      </c>
      <c r="AR158" s="44">
        <f>MIN(N(Debts!$E$13),AU157+AQ158)</f>
        <v/>
      </c>
      <c r="AS158" s="44">
        <f>AU157+AQ158-AR158</f>
        <v/>
      </c>
      <c r="AT158" s="44">
        <f>MIN(AS158,MAX(0,$C158-SUMIFS($H158:$AU158,$H$6:$AU$6,"Rest",$H$5:$AU$5,"&lt;"&amp;AS$5)))</f>
        <v/>
      </c>
      <c r="AU158" s="44">
        <f>ROUND(AS158-AT158,2)</f>
        <v/>
      </c>
    </row>
    <row r="159">
      <c r="A159" s="43" t="n">
        <v>152</v>
      </c>
      <c r="B159" s="45">
        <f>EDATE(Plan!$C$7,A159-1)</f>
        <v/>
      </c>
      <c r="C159" s="46">
        <f>IF(F158&lt;=0.005,0,MAX(0,Plan!$C$6-SUMIF($H$6:$AU$6,"Min paid",H159:AU159)))</f>
        <v/>
      </c>
      <c r="D159" s="46">
        <f>SUMIF($H$6:$AU$6,"Interest",H159:AU159)</f>
        <v/>
      </c>
      <c r="E159" s="46">
        <f>SUMIF($H$6:$AU$6,"Min paid",H159:AU159)+SUMIF($H$6:$AU$6,"Extra paid",H159:AU159)</f>
        <v/>
      </c>
      <c r="F159" s="46">
        <f>SUMIF($H$6:$AU$6,"Balance",H159:AU159)</f>
        <v/>
      </c>
      <c r="G159" s="47">
        <f>IF(AND(F159&lt;=0.005,F158&gt;0.005),A159,"")</f>
        <v/>
      </c>
      <c r="H159" s="44">
        <f>ROUND(L158*N(Debts!$D$6)/12,2)</f>
        <v/>
      </c>
      <c r="I159" s="44">
        <f>MIN(N(Debts!$E$6),L158+H159)</f>
        <v/>
      </c>
      <c r="J159" s="44">
        <f>L158+H159-I159</f>
        <v/>
      </c>
      <c r="K159" s="44">
        <f>MIN(J159,MAX(0,$C159-SUMIFS($H159:$AU159,$H$6:$AU$6,"Rest",$H$5:$AU$5,"&lt;"&amp;J$5)))</f>
        <v/>
      </c>
      <c r="L159" s="44">
        <f>ROUND(J159-K159,2)</f>
        <v/>
      </c>
      <c r="M159" s="44">
        <f>ROUND(Q158*N(Debts!$D$7)/12,2)</f>
        <v/>
      </c>
      <c r="N159" s="44">
        <f>MIN(N(Debts!$E$7),Q158+M159)</f>
        <v/>
      </c>
      <c r="O159" s="44">
        <f>Q158+M159-N159</f>
        <v/>
      </c>
      <c r="P159" s="44">
        <f>MIN(O159,MAX(0,$C159-SUMIFS($H159:$AU159,$H$6:$AU$6,"Rest",$H$5:$AU$5,"&lt;"&amp;O$5)))</f>
        <v/>
      </c>
      <c r="Q159" s="44">
        <f>ROUND(O159-P159,2)</f>
        <v/>
      </c>
      <c r="R159" s="44">
        <f>ROUND(V158*N(Debts!$D$8)/12,2)</f>
        <v/>
      </c>
      <c r="S159" s="44">
        <f>MIN(N(Debts!$E$8),V158+R159)</f>
        <v/>
      </c>
      <c r="T159" s="44">
        <f>V158+R159-S159</f>
        <v/>
      </c>
      <c r="U159" s="44">
        <f>MIN(T159,MAX(0,$C159-SUMIFS($H159:$AU159,$H$6:$AU$6,"Rest",$H$5:$AU$5,"&lt;"&amp;T$5)))</f>
        <v/>
      </c>
      <c r="V159" s="44">
        <f>ROUND(T159-U159,2)</f>
        <v/>
      </c>
      <c r="W159" s="44">
        <f>ROUND(AA158*N(Debts!$D$9)/12,2)</f>
        <v/>
      </c>
      <c r="X159" s="44">
        <f>MIN(N(Debts!$E$9),AA158+W159)</f>
        <v/>
      </c>
      <c r="Y159" s="44">
        <f>AA158+W159-X159</f>
        <v/>
      </c>
      <c r="Z159" s="44">
        <f>MIN(Y159,MAX(0,$C159-SUMIFS($H159:$AU159,$H$6:$AU$6,"Rest",$H$5:$AU$5,"&lt;"&amp;Y$5)))</f>
        <v/>
      </c>
      <c r="AA159" s="44">
        <f>ROUND(Y159-Z159,2)</f>
        <v/>
      </c>
      <c r="AB159" s="44">
        <f>ROUND(AF158*N(Debts!$D$10)/12,2)</f>
        <v/>
      </c>
      <c r="AC159" s="44">
        <f>MIN(N(Debts!$E$10),AF158+AB159)</f>
        <v/>
      </c>
      <c r="AD159" s="44">
        <f>AF158+AB159-AC159</f>
        <v/>
      </c>
      <c r="AE159" s="44">
        <f>MIN(AD159,MAX(0,$C159-SUMIFS($H159:$AU159,$H$6:$AU$6,"Rest",$H$5:$AU$5,"&lt;"&amp;AD$5)))</f>
        <v/>
      </c>
      <c r="AF159" s="44">
        <f>ROUND(AD159-AE159,2)</f>
        <v/>
      </c>
      <c r="AG159" s="44">
        <f>ROUND(AK158*N(Debts!$D$11)/12,2)</f>
        <v/>
      </c>
      <c r="AH159" s="44">
        <f>MIN(N(Debts!$E$11),AK158+AG159)</f>
        <v/>
      </c>
      <c r="AI159" s="44">
        <f>AK158+AG159-AH159</f>
        <v/>
      </c>
      <c r="AJ159" s="44">
        <f>MIN(AI159,MAX(0,$C159-SUMIFS($H159:$AU159,$H$6:$AU$6,"Rest",$H$5:$AU$5,"&lt;"&amp;AI$5)))</f>
        <v/>
      </c>
      <c r="AK159" s="44">
        <f>ROUND(AI159-AJ159,2)</f>
        <v/>
      </c>
      <c r="AL159" s="44">
        <f>ROUND(AP158*N(Debts!$D$12)/12,2)</f>
        <v/>
      </c>
      <c r="AM159" s="44">
        <f>MIN(N(Debts!$E$12),AP158+AL159)</f>
        <v/>
      </c>
      <c r="AN159" s="44">
        <f>AP158+AL159-AM159</f>
        <v/>
      </c>
      <c r="AO159" s="44">
        <f>MIN(AN159,MAX(0,$C159-SUMIFS($H159:$AU159,$H$6:$AU$6,"Rest",$H$5:$AU$5,"&lt;"&amp;AN$5)))</f>
        <v/>
      </c>
      <c r="AP159" s="44">
        <f>ROUND(AN159-AO159,2)</f>
        <v/>
      </c>
      <c r="AQ159" s="44">
        <f>ROUND(AU158*N(Debts!$D$13)/12,2)</f>
        <v/>
      </c>
      <c r="AR159" s="44">
        <f>MIN(N(Debts!$E$13),AU158+AQ159)</f>
        <v/>
      </c>
      <c r="AS159" s="44">
        <f>AU158+AQ159-AR159</f>
        <v/>
      </c>
      <c r="AT159" s="44">
        <f>MIN(AS159,MAX(0,$C159-SUMIFS($H159:$AU159,$H$6:$AU$6,"Rest",$H$5:$AU$5,"&lt;"&amp;AS$5)))</f>
        <v/>
      </c>
      <c r="AU159" s="44">
        <f>ROUND(AS159-AT159,2)</f>
        <v/>
      </c>
    </row>
    <row r="160">
      <c r="A160" s="43" t="n">
        <v>153</v>
      </c>
      <c r="B160" s="45">
        <f>EDATE(Plan!$C$7,A160-1)</f>
        <v/>
      </c>
      <c r="C160" s="46">
        <f>IF(F159&lt;=0.005,0,MAX(0,Plan!$C$6-SUMIF($H$6:$AU$6,"Min paid",H160:AU160)))</f>
        <v/>
      </c>
      <c r="D160" s="46">
        <f>SUMIF($H$6:$AU$6,"Interest",H160:AU160)</f>
        <v/>
      </c>
      <c r="E160" s="46">
        <f>SUMIF($H$6:$AU$6,"Min paid",H160:AU160)+SUMIF($H$6:$AU$6,"Extra paid",H160:AU160)</f>
        <v/>
      </c>
      <c r="F160" s="46">
        <f>SUMIF($H$6:$AU$6,"Balance",H160:AU160)</f>
        <v/>
      </c>
      <c r="G160" s="47">
        <f>IF(AND(F160&lt;=0.005,F159&gt;0.005),A160,"")</f>
        <v/>
      </c>
      <c r="H160" s="44">
        <f>ROUND(L159*N(Debts!$D$6)/12,2)</f>
        <v/>
      </c>
      <c r="I160" s="44">
        <f>MIN(N(Debts!$E$6),L159+H160)</f>
        <v/>
      </c>
      <c r="J160" s="44">
        <f>L159+H160-I160</f>
        <v/>
      </c>
      <c r="K160" s="44">
        <f>MIN(J160,MAX(0,$C160-SUMIFS($H160:$AU160,$H$6:$AU$6,"Rest",$H$5:$AU$5,"&lt;"&amp;J$5)))</f>
        <v/>
      </c>
      <c r="L160" s="44">
        <f>ROUND(J160-K160,2)</f>
        <v/>
      </c>
      <c r="M160" s="44">
        <f>ROUND(Q159*N(Debts!$D$7)/12,2)</f>
        <v/>
      </c>
      <c r="N160" s="44">
        <f>MIN(N(Debts!$E$7),Q159+M160)</f>
        <v/>
      </c>
      <c r="O160" s="44">
        <f>Q159+M160-N160</f>
        <v/>
      </c>
      <c r="P160" s="44">
        <f>MIN(O160,MAX(0,$C160-SUMIFS($H160:$AU160,$H$6:$AU$6,"Rest",$H$5:$AU$5,"&lt;"&amp;O$5)))</f>
        <v/>
      </c>
      <c r="Q160" s="44">
        <f>ROUND(O160-P160,2)</f>
        <v/>
      </c>
      <c r="R160" s="44">
        <f>ROUND(V159*N(Debts!$D$8)/12,2)</f>
        <v/>
      </c>
      <c r="S160" s="44">
        <f>MIN(N(Debts!$E$8),V159+R160)</f>
        <v/>
      </c>
      <c r="T160" s="44">
        <f>V159+R160-S160</f>
        <v/>
      </c>
      <c r="U160" s="44">
        <f>MIN(T160,MAX(0,$C160-SUMIFS($H160:$AU160,$H$6:$AU$6,"Rest",$H$5:$AU$5,"&lt;"&amp;T$5)))</f>
        <v/>
      </c>
      <c r="V160" s="44">
        <f>ROUND(T160-U160,2)</f>
        <v/>
      </c>
      <c r="W160" s="44">
        <f>ROUND(AA159*N(Debts!$D$9)/12,2)</f>
        <v/>
      </c>
      <c r="X160" s="44">
        <f>MIN(N(Debts!$E$9),AA159+W160)</f>
        <v/>
      </c>
      <c r="Y160" s="44">
        <f>AA159+W160-X160</f>
        <v/>
      </c>
      <c r="Z160" s="44">
        <f>MIN(Y160,MAX(0,$C160-SUMIFS($H160:$AU160,$H$6:$AU$6,"Rest",$H$5:$AU$5,"&lt;"&amp;Y$5)))</f>
        <v/>
      </c>
      <c r="AA160" s="44">
        <f>ROUND(Y160-Z160,2)</f>
        <v/>
      </c>
      <c r="AB160" s="44">
        <f>ROUND(AF159*N(Debts!$D$10)/12,2)</f>
        <v/>
      </c>
      <c r="AC160" s="44">
        <f>MIN(N(Debts!$E$10),AF159+AB160)</f>
        <v/>
      </c>
      <c r="AD160" s="44">
        <f>AF159+AB160-AC160</f>
        <v/>
      </c>
      <c r="AE160" s="44">
        <f>MIN(AD160,MAX(0,$C160-SUMIFS($H160:$AU160,$H$6:$AU$6,"Rest",$H$5:$AU$5,"&lt;"&amp;AD$5)))</f>
        <v/>
      </c>
      <c r="AF160" s="44">
        <f>ROUND(AD160-AE160,2)</f>
        <v/>
      </c>
      <c r="AG160" s="44">
        <f>ROUND(AK159*N(Debts!$D$11)/12,2)</f>
        <v/>
      </c>
      <c r="AH160" s="44">
        <f>MIN(N(Debts!$E$11),AK159+AG160)</f>
        <v/>
      </c>
      <c r="AI160" s="44">
        <f>AK159+AG160-AH160</f>
        <v/>
      </c>
      <c r="AJ160" s="44">
        <f>MIN(AI160,MAX(0,$C160-SUMIFS($H160:$AU160,$H$6:$AU$6,"Rest",$H$5:$AU$5,"&lt;"&amp;AI$5)))</f>
        <v/>
      </c>
      <c r="AK160" s="44">
        <f>ROUND(AI160-AJ160,2)</f>
        <v/>
      </c>
      <c r="AL160" s="44">
        <f>ROUND(AP159*N(Debts!$D$12)/12,2)</f>
        <v/>
      </c>
      <c r="AM160" s="44">
        <f>MIN(N(Debts!$E$12),AP159+AL160)</f>
        <v/>
      </c>
      <c r="AN160" s="44">
        <f>AP159+AL160-AM160</f>
        <v/>
      </c>
      <c r="AO160" s="44">
        <f>MIN(AN160,MAX(0,$C160-SUMIFS($H160:$AU160,$H$6:$AU$6,"Rest",$H$5:$AU$5,"&lt;"&amp;AN$5)))</f>
        <v/>
      </c>
      <c r="AP160" s="44">
        <f>ROUND(AN160-AO160,2)</f>
        <v/>
      </c>
      <c r="AQ160" s="44">
        <f>ROUND(AU159*N(Debts!$D$13)/12,2)</f>
        <v/>
      </c>
      <c r="AR160" s="44">
        <f>MIN(N(Debts!$E$13),AU159+AQ160)</f>
        <v/>
      </c>
      <c r="AS160" s="44">
        <f>AU159+AQ160-AR160</f>
        <v/>
      </c>
      <c r="AT160" s="44">
        <f>MIN(AS160,MAX(0,$C160-SUMIFS($H160:$AU160,$H$6:$AU$6,"Rest",$H$5:$AU$5,"&lt;"&amp;AS$5)))</f>
        <v/>
      </c>
      <c r="AU160" s="44">
        <f>ROUND(AS160-AT160,2)</f>
        <v/>
      </c>
    </row>
    <row r="161">
      <c r="A161" s="43" t="n">
        <v>154</v>
      </c>
      <c r="B161" s="45">
        <f>EDATE(Plan!$C$7,A161-1)</f>
        <v/>
      </c>
      <c r="C161" s="46">
        <f>IF(F160&lt;=0.005,0,MAX(0,Plan!$C$6-SUMIF($H$6:$AU$6,"Min paid",H161:AU161)))</f>
        <v/>
      </c>
      <c r="D161" s="46">
        <f>SUMIF($H$6:$AU$6,"Interest",H161:AU161)</f>
        <v/>
      </c>
      <c r="E161" s="46">
        <f>SUMIF($H$6:$AU$6,"Min paid",H161:AU161)+SUMIF($H$6:$AU$6,"Extra paid",H161:AU161)</f>
        <v/>
      </c>
      <c r="F161" s="46">
        <f>SUMIF($H$6:$AU$6,"Balance",H161:AU161)</f>
        <v/>
      </c>
      <c r="G161" s="47">
        <f>IF(AND(F161&lt;=0.005,F160&gt;0.005),A161,"")</f>
        <v/>
      </c>
      <c r="H161" s="44">
        <f>ROUND(L160*N(Debts!$D$6)/12,2)</f>
        <v/>
      </c>
      <c r="I161" s="44">
        <f>MIN(N(Debts!$E$6),L160+H161)</f>
        <v/>
      </c>
      <c r="J161" s="44">
        <f>L160+H161-I161</f>
        <v/>
      </c>
      <c r="K161" s="44">
        <f>MIN(J161,MAX(0,$C161-SUMIFS($H161:$AU161,$H$6:$AU$6,"Rest",$H$5:$AU$5,"&lt;"&amp;J$5)))</f>
        <v/>
      </c>
      <c r="L161" s="44">
        <f>ROUND(J161-K161,2)</f>
        <v/>
      </c>
      <c r="M161" s="44">
        <f>ROUND(Q160*N(Debts!$D$7)/12,2)</f>
        <v/>
      </c>
      <c r="N161" s="44">
        <f>MIN(N(Debts!$E$7),Q160+M161)</f>
        <v/>
      </c>
      <c r="O161" s="44">
        <f>Q160+M161-N161</f>
        <v/>
      </c>
      <c r="P161" s="44">
        <f>MIN(O161,MAX(0,$C161-SUMIFS($H161:$AU161,$H$6:$AU$6,"Rest",$H$5:$AU$5,"&lt;"&amp;O$5)))</f>
        <v/>
      </c>
      <c r="Q161" s="44">
        <f>ROUND(O161-P161,2)</f>
        <v/>
      </c>
      <c r="R161" s="44">
        <f>ROUND(V160*N(Debts!$D$8)/12,2)</f>
        <v/>
      </c>
      <c r="S161" s="44">
        <f>MIN(N(Debts!$E$8),V160+R161)</f>
        <v/>
      </c>
      <c r="T161" s="44">
        <f>V160+R161-S161</f>
        <v/>
      </c>
      <c r="U161" s="44">
        <f>MIN(T161,MAX(0,$C161-SUMIFS($H161:$AU161,$H$6:$AU$6,"Rest",$H$5:$AU$5,"&lt;"&amp;T$5)))</f>
        <v/>
      </c>
      <c r="V161" s="44">
        <f>ROUND(T161-U161,2)</f>
        <v/>
      </c>
      <c r="W161" s="44">
        <f>ROUND(AA160*N(Debts!$D$9)/12,2)</f>
        <v/>
      </c>
      <c r="X161" s="44">
        <f>MIN(N(Debts!$E$9),AA160+W161)</f>
        <v/>
      </c>
      <c r="Y161" s="44">
        <f>AA160+W161-X161</f>
        <v/>
      </c>
      <c r="Z161" s="44">
        <f>MIN(Y161,MAX(0,$C161-SUMIFS($H161:$AU161,$H$6:$AU$6,"Rest",$H$5:$AU$5,"&lt;"&amp;Y$5)))</f>
        <v/>
      </c>
      <c r="AA161" s="44">
        <f>ROUND(Y161-Z161,2)</f>
        <v/>
      </c>
      <c r="AB161" s="44">
        <f>ROUND(AF160*N(Debts!$D$10)/12,2)</f>
        <v/>
      </c>
      <c r="AC161" s="44">
        <f>MIN(N(Debts!$E$10),AF160+AB161)</f>
        <v/>
      </c>
      <c r="AD161" s="44">
        <f>AF160+AB161-AC161</f>
        <v/>
      </c>
      <c r="AE161" s="44">
        <f>MIN(AD161,MAX(0,$C161-SUMIFS($H161:$AU161,$H$6:$AU$6,"Rest",$H$5:$AU$5,"&lt;"&amp;AD$5)))</f>
        <v/>
      </c>
      <c r="AF161" s="44">
        <f>ROUND(AD161-AE161,2)</f>
        <v/>
      </c>
      <c r="AG161" s="44">
        <f>ROUND(AK160*N(Debts!$D$11)/12,2)</f>
        <v/>
      </c>
      <c r="AH161" s="44">
        <f>MIN(N(Debts!$E$11),AK160+AG161)</f>
        <v/>
      </c>
      <c r="AI161" s="44">
        <f>AK160+AG161-AH161</f>
        <v/>
      </c>
      <c r="AJ161" s="44">
        <f>MIN(AI161,MAX(0,$C161-SUMIFS($H161:$AU161,$H$6:$AU$6,"Rest",$H$5:$AU$5,"&lt;"&amp;AI$5)))</f>
        <v/>
      </c>
      <c r="AK161" s="44">
        <f>ROUND(AI161-AJ161,2)</f>
        <v/>
      </c>
      <c r="AL161" s="44">
        <f>ROUND(AP160*N(Debts!$D$12)/12,2)</f>
        <v/>
      </c>
      <c r="AM161" s="44">
        <f>MIN(N(Debts!$E$12),AP160+AL161)</f>
        <v/>
      </c>
      <c r="AN161" s="44">
        <f>AP160+AL161-AM161</f>
        <v/>
      </c>
      <c r="AO161" s="44">
        <f>MIN(AN161,MAX(0,$C161-SUMIFS($H161:$AU161,$H$6:$AU$6,"Rest",$H$5:$AU$5,"&lt;"&amp;AN$5)))</f>
        <v/>
      </c>
      <c r="AP161" s="44">
        <f>ROUND(AN161-AO161,2)</f>
        <v/>
      </c>
      <c r="AQ161" s="44">
        <f>ROUND(AU160*N(Debts!$D$13)/12,2)</f>
        <v/>
      </c>
      <c r="AR161" s="44">
        <f>MIN(N(Debts!$E$13),AU160+AQ161)</f>
        <v/>
      </c>
      <c r="AS161" s="44">
        <f>AU160+AQ161-AR161</f>
        <v/>
      </c>
      <c r="AT161" s="44">
        <f>MIN(AS161,MAX(0,$C161-SUMIFS($H161:$AU161,$H$6:$AU$6,"Rest",$H$5:$AU$5,"&lt;"&amp;AS$5)))</f>
        <v/>
      </c>
      <c r="AU161" s="44">
        <f>ROUND(AS161-AT161,2)</f>
        <v/>
      </c>
    </row>
    <row r="162">
      <c r="A162" s="43" t="n">
        <v>155</v>
      </c>
      <c r="B162" s="45">
        <f>EDATE(Plan!$C$7,A162-1)</f>
        <v/>
      </c>
      <c r="C162" s="46">
        <f>IF(F161&lt;=0.005,0,MAX(0,Plan!$C$6-SUMIF($H$6:$AU$6,"Min paid",H162:AU162)))</f>
        <v/>
      </c>
      <c r="D162" s="46">
        <f>SUMIF($H$6:$AU$6,"Interest",H162:AU162)</f>
        <v/>
      </c>
      <c r="E162" s="46">
        <f>SUMIF($H$6:$AU$6,"Min paid",H162:AU162)+SUMIF($H$6:$AU$6,"Extra paid",H162:AU162)</f>
        <v/>
      </c>
      <c r="F162" s="46">
        <f>SUMIF($H$6:$AU$6,"Balance",H162:AU162)</f>
        <v/>
      </c>
      <c r="G162" s="47">
        <f>IF(AND(F162&lt;=0.005,F161&gt;0.005),A162,"")</f>
        <v/>
      </c>
      <c r="H162" s="44">
        <f>ROUND(L161*N(Debts!$D$6)/12,2)</f>
        <v/>
      </c>
      <c r="I162" s="44">
        <f>MIN(N(Debts!$E$6),L161+H162)</f>
        <v/>
      </c>
      <c r="J162" s="44">
        <f>L161+H162-I162</f>
        <v/>
      </c>
      <c r="K162" s="44">
        <f>MIN(J162,MAX(0,$C162-SUMIFS($H162:$AU162,$H$6:$AU$6,"Rest",$H$5:$AU$5,"&lt;"&amp;J$5)))</f>
        <v/>
      </c>
      <c r="L162" s="44">
        <f>ROUND(J162-K162,2)</f>
        <v/>
      </c>
      <c r="M162" s="44">
        <f>ROUND(Q161*N(Debts!$D$7)/12,2)</f>
        <v/>
      </c>
      <c r="N162" s="44">
        <f>MIN(N(Debts!$E$7),Q161+M162)</f>
        <v/>
      </c>
      <c r="O162" s="44">
        <f>Q161+M162-N162</f>
        <v/>
      </c>
      <c r="P162" s="44">
        <f>MIN(O162,MAX(0,$C162-SUMIFS($H162:$AU162,$H$6:$AU$6,"Rest",$H$5:$AU$5,"&lt;"&amp;O$5)))</f>
        <v/>
      </c>
      <c r="Q162" s="44">
        <f>ROUND(O162-P162,2)</f>
        <v/>
      </c>
      <c r="R162" s="44">
        <f>ROUND(V161*N(Debts!$D$8)/12,2)</f>
        <v/>
      </c>
      <c r="S162" s="44">
        <f>MIN(N(Debts!$E$8),V161+R162)</f>
        <v/>
      </c>
      <c r="T162" s="44">
        <f>V161+R162-S162</f>
        <v/>
      </c>
      <c r="U162" s="44">
        <f>MIN(T162,MAX(0,$C162-SUMIFS($H162:$AU162,$H$6:$AU$6,"Rest",$H$5:$AU$5,"&lt;"&amp;T$5)))</f>
        <v/>
      </c>
      <c r="V162" s="44">
        <f>ROUND(T162-U162,2)</f>
        <v/>
      </c>
      <c r="W162" s="44">
        <f>ROUND(AA161*N(Debts!$D$9)/12,2)</f>
        <v/>
      </c>
      <c r="X162" s="44">
        <f>MIN(N(Debts!$E$9),AA161+W162)</f>
        <v/>
      </c>
      <c r="Y162" s="44">
        <f>AA161+W162-X162</f>
        <v/>
      </c>
      <c r="Z162" s="44">
        <f>MIN(Y162,MAX(0,$C162-SUMIFS($H162:$AU162,$H$6:$AU$6,"Rest",$H$5:$AU$5,"&lt;"&amp;Y$5)))</f>
        <v/>
      </c>
      <c r="AA162" s="44">
        <f>ROUND(Y162-Z162,2)</f>
        <v/>
      </c>
      <c r="AB162" s="44">
        <f>ROUND(AF161*N(Debts!$D$10)/12,2)</f>
        <v/>
      </c>
      <c r="AC162" s="44">
        <f>MIN(N(Debts!$E$10),AF161+AB162)</f>
        <v/>
      </c>
      <c r="AD162" s="44">
        <f>AF161+AB162-AC162</f>
        <v/>
      </c>
      <c r="AE162" s="44">
        <f>MIN(AD162,MAX(0,$C162-SUMIFS($H162:$AU162,$H$6:$AU$6,"Rest",$H$5:$AU$5,"&lt;"&amp;AD$5)))</f>
        <v/>
      </c>
      <c r="AF162" s="44">
        <f>ROUND(AD162-AE162,2)</f>
        <v/>
      </c>
      <c r="AG162" s="44">
        <f>ROUND(AK161*N(Debts!$D$11)/12,2)</f>
        <v/>
      </c>
      <c r="AH162" s="44">
        <f>MIN(N(Debts!$E$11),AK161+AG162)</f>
        <v/>
      </c>
      <c r="AI162" s="44">
        <f>AK161+AG162-AH162</f>
        <v/>
      </c>
      <c r="AJ162" s="44">
        <f>MIN(AI162,MAX(0,$C162-SUMIFS($H162:$AU162,$H$6:$AU$6,"Rest",$H$5:$AU$5,"&lt;"&amp;AI$5)))</f>
        <v/>
      </c>
      <c r="AK162" s="44">
        <f>ROUND(AI162-AJ162,2)</f>
        <v/>
      </c>
      <c r="AL162" s="44">
        <f>ROUND(AP161*N(Debts!$D$12)/12,2)</f>
        <v/>
      </c>
      <c r="AM162" s="44">
        <f>MIN(N(Debts!$E$12),AP161+AL162)</f>
        <v/>
      </c>
      <c r="AN162" s="44">
        <f>AP161+AL162-AM162</f>
        <v/>
      </c>
      <c r="AO162" s="44">
        <f>MIN(AN162,MAX(0,$C162-SUMIFS($H162:$AU162,$H$6:$AU$6,"Rest",$H$5:$AU$5,"&lt;"&amp;AN$5)))</f>
        <v/>
      </c>
      <c r="AP162" s="44">
        <f>ROUND(AN162-AO162,2)</f>
        <v/>
      </c>
      <c r="AQ162" s="44">
        <f>ROUND(AU161*N(Debts!$D$13)/12,2)</f>
        <v/>
      </c>
      <c r="AR162" s="44">
        <f>MIN(N(Debts!$E$13),AU161+AQ162)</f>
        <v/>
      </c>
      <c r="AS162" s="44">
        <f>AU161+AQ162-AR162</f>
        <v/>
      </c>
      <c r="AT162" s="44">
        <f>MIN(AS162,MAX(0,$C162-SUMIFS($H162:$AU162,$H$6:$AU$6,"Rest",$H$5:$AU$5,"&lt;"&amp;AS$5)))</f>
        <v/>
      </c>
      <c r="AU162" s="44">
        <f>ROUND(AS162-AT162,2)</f>
        <v/>
      </c>
    </row>
    <row r="163">
      <c r="A163" s="43" t="n">
        <v>156</v>
      </c>
      <c r="B163" s="45">
        <f>EDATE(Plan!$C$7,A163-1)</f>
        <v/>
      </c>
      <c r="C163" s="46">
        <f>IF(F162&lt;=0.005,0,MAX(0,Plan!$C$6-SUMIF($H$6:$AU$6,"Min paid",H163:AU163)))</f>
        <v/>
      </c>
      <c r="D163" s="46">
        <f>SUMIF($H$6:$AU$6,"Interest",H163:AU163)</f>
        <v/>
      </c>
      <c r="E163" s="46">
        <f>SUMIF($H$6:$AU$6,"Min paid",H163:AU163)+SUMIF($H$6:$AU$6,"Extra paid",H163:AU163)</f>
        <v/>
      </c>
      <c r="F163" s="46">
        <f>SUMIF($H$6:$AU$6,"Balance",H163:AU163)</f>
        <v/>
      </c>
      <c r="G163" s="47">
        <f>IF(AND(F163&lt;=0.005,F162&gt;0.005),A163,"")</f>
        <v/>
      </c>
      <c r="H163" s="44">
        <f>ROUND(L162*N(Debts!$D$6)/12,2)</f>
        <v/>
      </c>
      <c r="I163" s="44">
        <f>MIN(N(Debts!$E$6),L162+H163)</f>
        <v/>
      </c>
      <c r="J163" s="44">
        <f>L162+H163-I163</f>
        <v/>
      </c>
      <c r="K163" s="44">
        <f>MIN(J163,MAX(0,$C163-SUMIFS($H163:$AU163,$H$6:$AU$6,"Rest",$H$5:$AU$5,"&lt;"&amp;J$5)))</f>
        <v/>
      </c>
      <c r="L163" s="44">
        <f>ROUND(J163-K163,2)</f>
        <v/>
      </c>
      <c r="M163" s="44">
        <f>ROUND(Q162*N(Debts!$D$7)/12,2)</f>
        <v/>
      </c>
      <c r="N163" s="44">
        <f>MIN(N(Debts!$E$7),Q162+M163)</f>
        <v/>
      </c>
      <c r="O163" s="44">
        <f>Q162+M163-N163</f>
        <v/>
      </c>
      <c r="P163" s="44">
        <f>MIN(O163,MAX(0,$C163-SUMIFS($H163:$AU163,$H$6:$AU$6,"Rest",$H$5:$AU$5,"&lt;"&amp;O$5)))</f>
        <v/>
      </c>
      <c r="Q163" s="44">
        <f>ROUND(O163-P163,2)</f>
        <v/>
      </c>
      <c r="R163" s="44">
        <f>ROUND(V162*N(Debts!$D$8)/12,2)</f>
        <v/>
      </c>
      <c r="S163" s="44">
        <f>MIN(N(Debts!$E$8),V162+R163)</f>
        <v/>
      </c>
      <c r="T163" s="44">
        <f>V162+R163-S163</f>
        <v/>
      </c>
      <c r="U163" s="44">
        <f>MIN(T163,MAX(0,$C163-SUMIFS($H163:$AU163,$H$6:$AU$6,"Rest",$H$5:$AU$5,"&lt;"&amp;T$5)))</f>
        <v/>
      </c>
      <c r="V163" s="44">
        <f>ROUND(T163-U163,2)</f>
        <v/>
      </c>
      <c r="W163" s="44">
        <f>ROUND(AA162*N(Debts!$D$9)/12,2)</f>
        <v/>
      </c>
      <c r="X163" s="44">
        <f>MIN(N(Debts!$E$9),AA162+W163)</f>
        <v/>
      </c>
      <c r="Y163" s="44">
        <f>AA162+W163-X163</f>
        <v/>
      </c>
      <c r="Z163" s="44">
        <f>MIN(Y163,MAX(0,$C163-SUMIFS($H163:$AU163,$H$6:$AU$6,"Rest",$H$5:$AU$5,"&lt;"&amp;Y$5)))</f>
        <v/>
      </c>
      <c r="AA163" s="44">
        <f>ROUND(Y163-Z163,2)</f>
        <v/>
      </c>
      <c r="AB163" s="44">
        <f>ROUND(AF162*N(Debts!$D$10)/12,2)</f>
        <v/>
      </c>
      <c r="AC163" s="44">
        <f>MIN(N(Debts!$E$10),AF162+AB163)</f>
        <v/>
      </c>
      <c r="AD163" s="44">
        <f>AF162+AB163-AC163</f>
        <v/>
      </c>
      <c r="AE163" s="44">
        <f>MIN(AD163,MAX(0,$C163-SUMIFS($H163:$AU163,$H$6:$AU$6,"Rest",$H$5:$AU$5,"&lt;"&amp;AD$5)))</f>
        <v/>
      </c>
      <c r="AF163" s="44">
        <f>ROUND(AD163-AE163,2)</f>
        <v/>
      </c>
      <c r="AG163" s="44">
        <f>ROUND(AK162*N(Debts!$D$11)/12,2)</f>
        <v/>
      </c>
      <c r="AH163" s="44">
        <f>MIN(N(Debts!$E$11),AK162+AG163)</f>
        <v/>
      </c>
      <c r="AI163" s="44">
        <f>AK162+AG163-AH163</f>
        <v/>
      </c>
      <c r="AJ163" s="44">
        <f>MIN(AI163,MAX(0,$C163-SUMIFS($H163:$AU163,$H$6:$AU$6,"Rest",$H$5:$AU$5,"&lt;"&amp;AI$5)))</f>
        <v/>
      </c>
      <c r="AK163" s="44">
        <f>ROUND(AI163-AJ163,2)</f>
        <v/>
      </c>
      <c r="AL163" s="44">
        <f>ROUND(AP162*N(Debts!$D$12)/12,2)</f>
        <v/>
      </c>
      <c r="AM163" s="44">
        <f>MIN(N(Debts!$E$12),AP162+AL163)</f>
        <v/>
      </c>
      <c r="AN163" s="44">
        <f>AP162+AL163-AM163</f>
        <v/>
      </c>
      <c r="AO163" s="44">
        <f>MIN(AN163,MAX(0,$C163-SUMIFS($H163:$AU163,$H$6:$AU$6,"Rest",$H$5:$AU$5,"&lt;"&amp;AN$5)))</f>
        <v/>
      </c>
      <c r="AP163" s="44">
        <f>ROUND(AN163-AO163,2)</f>
        <v/>
      </c>
      <c r="AQ163" s="44">
        <f>ROUND(AU162*N(Debts!$D$13)/12,2)</f>
        <v/>
      </c>
      <c r="AR163" s="44">
        <f>MIN(N(Debts!$E$13),AU162+AQ163)</f>
        <v/>
      </c>
      <c r="AS163" s="44">
        <f>AU162+AQ163-AR163</f>
        <v/>
      </c>
      <c r="AT163" s="44">
        <f>MIN(AS163,MAX(0,$C163-SUMIFS($H163:$AU163,$H$6:$AU$6,"Rest",$H$5:$AU$5,"&lt;"&amp;AS$5)))</f>
        <v/>
      </c>
      <c r="AU163" s="44">
        <f>ROUND(AS163-AT163,2)</f>
        <v/>
      </c>
    </row>
    <row r="164">
      <c r="A164" s="43" t="n">
        <v>157</v>
      </c>
      <c r="B164" s="45">
        <f>EDATE(Plan!$C$7,A164-1)</f>
        <v/>
      </c>
      <c r="C164" s="46">
        <f>IF(F163&lt;=0.005,0,MAX(0,Plan!$C$6-SUMIF($H$6:$AU$6,"Min paid",H164:AU164)))</f>
        <v/>
      </c>
      <c r="D164" s="46">
        <f>SUMIF($H$6:$AU$6,"Interest",H164:AU164)</f>
        <v/>
      </c>
      <c r="E164" s="46">
        <f>SUMIF($H$6:$AU$6,"Min paid",H164:AU164)+SUMIF($H$6:$AU$6,"Extra paid",H164:AU164)</f>
        <v/>
      </c>
      <c r="F164" s="46">
        <f>SUMIF($H$6:$AU$6,"Balance",H164:AU164)</f>
        <v/>
      </c>
      <c r="G164" s="47">
        <f>IF(AND(F164&lt;=0.005,F163&gt;0.005),A164,"")</f>
        <v/>
      </c>
      <c r="H164" s="44">
        <f>ROUND(L163*N(Debts!$D$6)/12,2)</f>
        <v/>
      </c>
      <c r="I164" s="44">
        <f>MIN(N(Debts!$E$6),L163+H164)</f>
        <v/>
      </c>
      <c r="J164" s="44">
        <f>L163+H164-I164</f>
        <v/>
      </c>
      <c r="K164" s="44">
        <f>MIN(J164,MAX(0,$C164-SUMIFS($H164:$AU164,$H$6:$AU$6,"Rest",$H$5:$AU$5,"&lt;"&amp;J$5)))</f>
        <v/>
      </c>
      <c r="L164" s="44">
        <f>ROUND(J164-K164,2)</f>
        <v/>
      </c>
      <c r="M164" s="44">
        <f>ROUND(Q163*N(Debts!$D$7)/12,2)</f>
        <v/>
      </c>
      <c r="N164" s="44">
        <f>MIN(N(Debts!$E$7),Q163+M164)</f>
        <v/>
      </c>
      <c r="O164" s="44">
        <f>Q163+M164-N164</f>
        <v/>
      </c>
      <c r="P164" s="44">
        <f>MIN(O164,MAX(0,$C164-SUMIFS($H164:$AU164,$H$6:$AU$6,"Rest",$H$5:$AU$5,"&lt;"&amp;O$5)))</f>
        <v/>
      </c>
      <c r="Q164" s="44">
        <f>ROUND(O164-P164,2)</f>
        <v/>
      </c>
      <c r="R164" s="44">
        <f>ROUND(V163*N(Debts!$D$8)/12,2)</f>
        <v/>
      </c>
      <c r="S164" s="44">
        <f>MIN(N(Debts!$E$8),V163+R164)</f>
        <v/>
      </c>
      <c r="T164" s="44">
        <f>V163+R164-S164</f>
        <v/>
      </c>
      <c r="U164" s="44">
        <f>MIN(T164,MAX(0,$C164-SUMIFS($H164:$AU164,$H$6:$AU$6,"Rest",$H$5:$AU$5,"&lt;"&amp;T$5)))</f>
        <v/>
      </c>
      <c r="V164" s="44">
        <f>ROUND(T164-U164,2)</f>
        <v/>
      </c>
      <c r="W164" s="44">
        <f>ROUND(AA163*N(Debts!$D$9)/12,2)</f>
        <v/>
      </c>
      <c r="X164" s="44">
        <f>MIN(N(Debts!$E$9),AA163+W164)</f>
        <v/>
      </c>
      <c r="Y164" s="44">
        <f>AA163+W164-X164</f>
        <v/>
      </c>
      <c r="Z164" s="44">
        <f>MIN(Y164,MAX(0,$C164-SUMIFS($H164:$AU164,$H$6:$AU$6,"Rest",$H$5:$AU$5,"&lt;"&amp;Y$5)))</f>
        <v/>
      </c>
      <c r="AA164" s="44">
        <f>ROUND(Y164-Z164,2)</f>
        <v/>
      </c>
      <c r="AB164" s="44">
        <f>ROUND(AF163*N(Debts!$D$10)/12,2)</f>
        <v/>
      </c>
      <c r="AC164" s="44">
        <f>MIN(N(Debts!$E$10),AF163+AB164)</f>
        <v/>
      </c>
      <c r="AD164" s="44">
        <f>AF163+AB164-AC164</f>
        <v/>
      </c>
      <c r="AE164" s="44">
        <f>MIN(AD164,MAX(0,$C164-SUMIFS($H164:$AU164,$H$6:$AU$6,"Rest",$H$5:$AU$5,"&lt;"&amp;AD$5)))</f>
        <v/>
      </c>
      <c r="AF164" s="44">
        <f>ROUND(AD164-AE164,2)</f>
        <v/>
      </c>
      <c r="AG164" s="44">
        <f>ROUND(AK163*N(Debts!$D$11)/12,2)</f>
        <v/>
      </c>
      <c r="AH164" s="44">
        <f>MIN(N(Debts!$E$11),AK163+AG164)</f>
        <v/>
      </c>
      <c r="AI164" s="44">
        <f>AK163+AG164-AH164</f>
        <v/>
      </c>
      <c r="AJ164" s="44">
        <f>MIN(AI164,MAX(0,$C164-SUMIFS($H164:$AU164,$H$6:$AU$6,"Rest",$H$5:$AU$5,"&lt;"&amp;AI$5)))</f>
        <v/>
      </c>
      <c r="AK164" s="44">
        <f>ROUND(AI164-AJ164,2)</f>
        <v/>
      </c>
      <c r="AL164" s="44">
        <f>ROUND(AP163*N(Debts!$D$12)/12,2)</f>
        <v/>
      </c>
      <c r="AM164" s="44">
        <f>MIN(N(Debts!$E$12),AP163+AL164)</f>
        <v/>
      </c>
      <c r="AN164" s="44">
        <f>AP163+AL164-AM164</f>
        <v/>
      </c>
      <c r="AO164" s="44">
        <f>MIN(AN164,MAX(0,$C164-SUMIFS($H164:$AU164,$H$6:$AU$6,"Rest",$H$5:$AU$5,"&lt;"&amp;AN$5)))</f>
        <v/>
      </c>
      <c r="AP164" s="44">
        <f>ROUND(AN164-AO164,2)</f>
        <v/>
      </c>
      <c r="AQ164" s="44">
        <f>ROUND(AU163*N(Debts!$D$13)/12,2)</f>
        <v/>
      </c>
      <c r="AR164" s="44">
        <f>MIN(N(Debts!$E$13),AU163+AQ164)</f>
        <v/>
      </c>
      <c r="AS164" s="44">
        <f>AU163+AQ164-AR164</f>
        <v/>
      </c>
      <c r="AT164" s="44">
        <f>MIN(AS164,MAX(0,$C164-SUMIFS($H164:$AU164,$H$6:$AU$6,"Rest",$H$5:$AU$5,"&lt;"&amp;AS$5)))</f>
        <v/>
      </c>
      <c r="AU164" s="44">
        <f>ROUND(AS164-AT164,2)</f>
        <v/>
      </c>
    </row>
    <row r="165">
      <c r="A165" s="43" t="n">
        <v>158</v>
      </c>
      <c r="B165" s="45">
        <f>EDATE(Plan!$C$7,A165-1)</f>
        <v/>
      </c>
      <c r="C165" s="46">
        <f>IF(F164&lt;=0.005,0,MAX(0,Plan!$C$6-SUMIF($H$6:$AU$6,"Min paid",H165:AU165)))</f>
        <v/>
      </c>
      <c r="D165" s="46">
        <f>SUMIF($H$6:$AU$6,"Interest",H165:AU165)</f>
        <v/>
      </c>
      <c r="E165" s="46">
        <f>SUMIF($H$6:$AU$6,"Min paid",H165:AU165)+SUMIF($H$6:$AU$6,"Extra paid",H165:AU165)</f>
        <v/>
      </c>
      <c r="F165" s="46">
        <f>SUMIF($H$6:$AU$6,"Balance",H165:AU165)</f>
        <v/>
      </c>
      <c r="G165" s="47">
        <f>IF(AND(F165&lt;=0.005,F164&gt;0.005),A165,"")</f>
        <v/>
      </c>
      <c r="H165" s="44">
        <f>ROUND(L164*N(Debts!$D$6)/12,2)</f>
        <v/>
      </c>
      <c r="I165" s="44">
        <f>MIN(N(Debts!$E$6),L164+H165)</f>
        <v/>
      </c>
      <c r="J165" s="44">
        <f>L164+H165-I165</f>
        <v/>
      </c>
      <c r="K165" s="44">
        <f>MIN(J165,MAX(0,$C165-SUMIFS($H165:$AU165,$H$6:$AU$6,"Rest",$H$5:$AU$5,"&lt;"&amp;J$5)))</f>
        <v/>
      </c>
      <c r="L165" s="44">
        <f>ROUND(J165-K165,2)</f>
        <v/>
      </c>
      <c r="M165" s="44">
        <f>ROUND(Q164*N(Debts!$D$7)/12,2)</f>
        <v/>
      </c>
      <c r="N165" s="44">
        <f>MIN(N(Debts!$E$7),Q164+M165)</f>
        <v/>
      </c>
      <c r="O165" s="44">
        <f>Q164+M165-N165</f>
        <v/>
      </c>
      <c r="P165" s="44">
        <f>MIN(O165,MAX(0,$C165-SUMIFS($H165:$AU165,$H$6:$AU$6,"Rest",$H$5:$AU$5,"&lt;"&amp;O$5)))</f>
        <v/>
      </c>
      <c r="Q165" s="44">
        <f>ROUND(O165-P165,2)</f>
        <v/>
      </c>
      <c r="R165" s="44">
        <f>ROUND(V164*N(Debts!$D$8)/12,2)</f>
        <v/>
      </c>
      <c r="S165" s="44">
        <f>MIN(N(Debts!$E$8),V164+R165)</f>
        <v/>
      </c>
      <c r="T165" s="44">
        <f>V164+R165-S165</f>
        <v/>
      </c>
      <c r="U165" s="44">
        <f>MIN(T165,MAX(0,$C165-SUMIFS($H165:$AU165,$H$6:$AU$6,"Rest",$H$5:$AU$5,"&lt;"&amp;T$5)))</f>
        <v/>
      </c>
      <c r="V165" s="44">
        <f>ROUND(T165-U165,2)</f>
        <v/>
      </c>
      <c r="W165" s="44">
        <f>ROUND(AA164*N(Debts!$D$9)/12,2)</f>
        <v/>
      </c>
      <c r="X165" s="44">
        <f>MIN(N(Debts!$E$9),AA164+W165)</f>
        <v/>
      </c>
      <c r="Y165" s="44">
        <f>AA164+W165-X165</f>
        <v/>
      </c>
      <c r="Z165" s="44">
        <f>MIN(Y165,MAX(0,$C165-SUMIFS($H165:$AU165,$H$6:$AU$6,"Rest",$H$5:$AU$5,"&lt;"&amp;Y$5)))</f>
        <v/>
      </c>
      <c r="AA165" s="44">
        <f>ROUND(Y165-Z165,2)</f>
        <v/>
      </c>
      <c r="AB165" s="44">
        <f>ROUND(AF164*N(Debts!$D$10)/12,2)</f>
        <v/>
      </c>
      <c r="AC165" s="44">
        <f>MIN(N(Debts!$E$10),AF164+AB165)</f>
        <v/>
      </c>
      <c r="AD165" s="44">
        <f>AF164+AB165-AC165</f>
        <v/>
      </c>
      <c r="AE165" s="44">
        <f>MIN(AD165,MAX(0,$C165-SUMIFS($H165:$AU165,$H$6:$AU$6,"Rest",$H$5:$AU$5,"&lt;"&amp;AD$5)))</f>
        <v/>
      </c>
      <c r="AF165" s="44">
        <f>ROUND(AD165-AE165,2)</f>
        <v/>
      </c>
      <c r="AG165" s="44">
        <f>ROUND(AK164*N(Debts!$D$11)/12,2)</f>
        <v/>
      </c>
      <c r="AH165" s="44">
        <f>MIN(N(Debts!$E$11),AK164+AG165)</f>
        <v/>
      </c>
      <c r="AI165" s="44">
        <f>AK164+AG165-AH165</f>
        <v/>
      </c>
      <c r="AJ165" s="44">
        <f>MIN(AI165,MAX(0,$C165-SUMIFS($H165:$AU165,$H$6:$AU$6,"Rest",$H$5:$AU$5,"&lt;"&amp;AI$5)))</f>
        <v/>
      </c>
      <c r="AK165" s="44">
        <f>ROUND(AI165-AJ165,2)</f>
        <v/>
      </c>
      <c r="AL165" s="44">
        <f>ROUND(AP164*N(Debts!$D$12)/12,2)</f>
        <v/>
      </c>
      <c r="AM165" s="44">
        <f>MIN(N(Debts!$E$12),AP164+AL165)</f>
        <v/>
      </c>
      <c r="AN165" s="44">
        <f>AP164+AL165-AM165</f>
        <v/>
      </c>
      <c r="AO165" s="44">
        <f>MIN(AN165,MAX(0,$C165-SUMIFS($H165:$AU165,$H$6:$AU$6,"Rest",$H$5:$AU$5,"&lt;"&amp;AN$5)))</f>
        <v/>
      </c>
      <c r="AP165" s="44">
        <f>ROUND(AN165-AO165,2)</f>
        <v/>
      </c>
      <c r="AQ165" s="44">
        <f>ROUND(AU164*N(Debts!$D$13)/12,2)</f>
        <v/>
      </c>
      <c r="AR165" s="44">
        <f>MIN(N(Debts!$E$13),AU164+AQ165)</f>
        <v/>
      </c>
      <c r="AS165" s="44">
        <f>AU164+AQ165-AR165</f>
        <v/>
      </c>
      <c r="AT165" s="44">
        <f>MIN(AS165,MAX(0,$C165-SUMIFS($H165:$AU165,$H$6:$AU$6,"Rest",$H$5:$AU$5,"&lt;"&amp;AS$5)))</f>
        <v/>
      </c>
      <c r="AU165" s="44">
        <f>ROUND(AS165-AT165,2)</f>
        <v/>
      </c>
    </row>
    <row r="166">
      <c r="A166" s="43" t="n">
        <v>159</v>
      </c>
      <c r="B166" s="45">
        <f>EDATE(Plan!$C$7,A166-1)</f>
        <v/>
      </c>
      <c r="C166" s="46">
        <f>IF(F165&lt;=0.005,0,MAX(0,Plan!$C$6-SUMIF($H$6:$AU$6,"Min paid",H166:AU166)))</f>
        <v/>
      </c>
      <c r="D166" s="46">
        <f>SUMIF($H$6:$AU$6,"Interest",H166:AU166)</f>
        <v/>
      </c>
      <c r="E166" s="46">
        <f>SUMIF($H$6:$AU$6,"Min paid",H166:AU166)+SUMIF($H$6:$AU$6,"Extra paid",H166:AU166)</f>
        <v/>
      </c>
      <c r="F166" s="46">
        <f>SUMIF($H$6:$AU$6,"Balance",H166:AU166)</f>
        <v/>
      </c>
      <c r="G166" s="47">
        <f>IF(AND(F166&lt;=0.005,F165&gt;0.005),A166,"")</f>
        <v/>
      </c>
      <c r="H166" s="44">
        <f>ROUND(L165*N(Debts!$D$6)/12,2)</f>
        <v/>
      </c>
      <c r="I166" s="44">
        <f>MIN(N(Debts!$E$6),L165+H166)</f>
        <v/>
      </c>
      <c r="J166" s="44">
        <f>L165+H166-I166</f>
        <v/>
      </c>
      <c r="K166" s="44">
        <f>MIN(J166,MAX(0,$C166-SUMIFS($H166:$AU166,$H$6:$AU$6,"Rest",$H$5:$AU$5,"&lt;"&amp;J$5)))</f>
        <v/>
      </c>
      <c r="L166" s="44">
        <f>ROUND(J166-K166,2)</f>
        <v/>
      </c>
      <c r="M166" s="44">
        <f>ROUND(Q165*N(Debts!$D$7)/12,2)</f>
        <v/>
      </c>
      <c r="N166" s="44">
        <f>MIN(N(Debts!$E$7),Q165+M166)</f>
        <v/>
      </c>
      <c r="O166" s="44">
        <f>Q165+M166-N166</f>
        <v/>
      </c>
      <c r="P166" s="44">
        <f>MIN(O166,MAX(0,$C166-SUMIFS($H166:$AU166,$H$6:$AU$6,"Rest",$H$5:$AU$5,"&lt;"&amp;O$5)))</f>
        <v/>
      </c>
      <c r="Q166" s="44">
        <f>ROUND(O166-P166,2)</f>
        <v/>
      </c>
      <c r="R166" s="44">
        <f>ROUND(V165*N(Debts!$D$8)/12,2)</f>
        <v/>
      </c>
      <c r="S166" s="44">
        <f>MIN(N(Debts!$E$8),V165+R166)</f>
        <v/>
      </c>
      <c r="T166" s="44">
        <f>V165+R166-S166</f>
        <v/>
      </c>
      <c r="U166" s="44">
        <f>MIN(T166,MAX(0,$C166-SUMIFS($H166:$AU166,$H$6:$AU$6,"Rest",$H$5:$AU$5,"&lt;"&amp;T$5)))</f>
        <v/>
      </c>
      <c r="V166" s="44">
        <f>ROUND(T166-U166,2)</f>
        <v/>
      </c>
      <c r="W166" s="44">
        <f>ROUND(AA165*N(Debts!$D$9)/12,2)</f>
        <v/>
      </c>
      <c r="X166" s="44">
        <f>MIN(N(Debts!$E$9),AA165+W166)</f>
        <v/>
      </c>
      <c r="Y166" s="44">
        <f>AA165+W166-X166</f>
        <v/>
      </c>
      <c r="Z166" s="44">
        <f>MIN(Y166,MAX(0,$C166-SUMIFS($H166:$AU166,$H$6:$AU$6,"Rest",$H$5:$AU$5,"&lt;"&amp;Y$5)))</f>
        <v/>
      </c>
      <c r="AA166" s="44">
        <f>ROUND(Y166-Z166,2)</f>
        <v/>
      </c>
      <c r="AB166" s="44">
        <f>ROUND(AF165*N(Debts!$D$10)/12,2)</f>
        <v/>
      </c>
      <c r="AC166" s="44">
        <f>MIN(N(Debts!$E$10),AF165+AB166)</f>
        <v/>
      </c>
      <c r="AD166" s="44">
        <f>AF165+AB166-AC166</f>
        <v/>
      </c>
      <c r="AE166" s="44">
        <f>MIN(AD166,MAX(0,$C166-SUMIFS($H166:$AU166,$H$6:$AU$6,"Rest",$H$5:$AU$5,"&lt;"&amp;AD$5)))</f>
        <v/>
      </c>
      <c r="AF166" s="44">
        <f>ROUND(AD166-AE166,2)</f>
        <v/>
      </c>
      <c r="AG166" s="44">
        <f>ROUND(AK165*N(Debts!$D$11)/12,2)</f>
        <v/>
      </c>
      <c r="AH166" s="44">
        <f>MIN(N(Debts!$E$11),AK165+AG166)</f>
        <v/>
      </c>
      <c r="AI166" s="44">
        <f>AK165+AG166-AH166</f>
        <v/>
      </c>
      <c r="AJ166" s="44">
        <f>MIN(AI166,MAX(0,$C166-SUMIFS($H166:$AU166,$H$6:$AU$6,"Rest",$H$5:$AU$5,"&lt;"&amp;AI$5)))</f>
        <v/>
      </c>
      <c r="AK166" s="44">
        <f>ROUND(AI166-AJ166,2)</f>
        <v/>
      </c>
      <c r="AL166" s="44">
        <f>ROUND(AP165*N(Debts!$D$12)/12,2)</f>
        <v/>
      </c>
      <c r="AM166" s="44">
        <f>MIN(N(Debts!$E$12),AP165+AL166)</f>
        <v/>
      </c>
      <c r="AN166" s="44">
        <f>AP165+AL166-AM166</f>
        <v/>
      </c>
      <c r="AO166" s="44">
        <f>MIN(AN166,MAX(0,$C166-SUMIFS($H166:$AU166,$H$6:$AU$6,"Rest",$H$5:$AU$5,"&lt;"&amp;AN$5)))</f>
        <v/>
      </c>
      <c r="AP166" s="44">
        <f>ROUND(AN166-AO166,2)</f>
        <v/>
      </c>
      <c r="AQ166" s="44">
        <f>ROUND(AU165*N(Debts!$D$13)/12,2)</f>
        <v/>
      </c>
      <c r="AR166" s="44">
        <f>MIN(N(Debts!$E$13),AU165+AQ166)</f>
        <v/>
      </c>
      <c r="AS166" s="44">
        <f>AU165+AQ166-AR166</f>
        <v/>
      </c>
      <c r="AT166" s="44">
        <f>MIN(AS166,MAX(0,$C166-SUMIFS($H166:$AU166,$H$6:$AU$6,"Rest",$H$5:$AU$5,"&lt;"&amp;AS$5)))</f>
        <v/>
      </c>
      <c r="AU166" s="44">
        <f>ROUND(AS166-AT166,2)</f>
        <v/>
      </c>
    </row>
    <row r="167">
      <c r="A167" s="43" t="n">
        <v>160</v>
      </c>
      <c r="B167" s="45">
        <f>EDATE(Plan!$C$7,A167-1)</f>
        <v/>
      </c>
      <c r="C167" s="46">
        <f>IF(F166&lt;=0.005,0,MAX(0,Plan!$C$6-SUMIF($H$6:$AU$6,"Min paid",H167:AU167)))</f>
        <v/>
      </c>
      <c r="D167" s="46">
        <f>SUMIF($H$6:$AU$6,"Interest",H167:AU167)</f>
        <v/>
      </c>
      <c r="E167" s="46">
        <f>SUMIF($H$6:$AU$6,"Min paid",H167:AU167)+SUMIF($H$6:$AU$6,"Extra paid",H167:AU167)</f>
        <v/>
      </c>
      <c r="F167" s="46">
        <f>SUMIF($H$6:$AU$6,"Balance",H167:AU167)</f>
        <v/>
      </c>
      <c r="G167" s="47">
        <f>IF(AND(F167&lt;=0.005,F166&gt;0.005),A167,"")</f>
        <v/>
      </c>
      <c r="H167" s="44">
        <f>ROUND(L166*N(Debts!$D$6)/12,2)</f>
        <v/>
      </c>
      <c r="I167" s="44">
        <f>MIN(N(Debts!$E$6),L166+H167)</f>
        <v/>
      </c>
      <c r="J167" s="44">
        <f>L166+H167-I167</f>
        <v/>
      </c>
      <c r="K167" s="44">
        <f>MIN(J167,MAX(0,$C167-SUMIFS($H167:$AU167,$H$6:$AU$6,"Rest",$H$5:$AU$5,"&lt;"&amp;J$5)))</f>
        <v/>
      </c>
      <c r="L167" s="44">
        <f>ROUND(J167-K167,2)</f>
        <v/>
      </c>
      <c r="M167" s="44">
        <f>ROUND(Q166*N(Debts!$D$7)/12,2)</f>
        <v/>
      </c>
      <c r="N167" s="44">
        <f>MIN(N(Debts!$E$7),Q166+M167)</f>
        <v/>
      </c>
      <c r="O167" s="44">
        <f>Q166+M167-N167</f>
        <v/>
      </c>
      <c r="P167" s="44">
        <f>MIN(O167,MAX(0,$C167-SUMIFS($H167:$AU167,$H$6:$AU$6,"Rest",$H$5:$AU$5,"&lt;"&amp;O$5)))</f>
        <v/>
      </c>
      <c r="Q167" s="44">
        <f>ROUND(O167-P167,2)</f>
        <v/>
      </c>
      <c r="R167" s="44">
        <f>ROUND(V166*N(Debts!$D$8)/12,2)</f>
        <v/>
      </c>
      <c r="S167" s="44">
        <f>MIN(N(Debts!$E$8),V166+R167)</f>
        <v/>
      </c>
      <c r="T167" s="44">
        <f>V166+R167-S167</f>
        <v/>
      </c>
      <c r="U167" s="44">
        <f>MIN(T167,MAX(0,$C167-SUMIFS($H167:$AU167,$H$6:$AU$6,"Rest",$H$5:$AU$5,"&lt;"&amp;T$5)))</f>
        <v/>
      </c>
      <c r="V167" s="44">
        <f>ROUND(T167-U167,2)</f>
        <v/>
      </c>
      <c r="W167" s="44">
        <f>ROUND(AA166*N(Debts!$D$9)/12,2)</f>
        <v/>
      </c>
      <c r="X167" s="44">
        <f>MIN(N(Debts!$E$9),AA166+W167)</f>
        <v/>
      </c>
      <c r="Y167" s="44">
        <f>AA166+W167-X167</f>
        <v/>
      </c>
      <c r="Z167" s="44">
        <f>MIN(Y167,MAX(0,$C167-SUMIFS($H167:$AU167,$H$6:$AU$6,"Rest",$H$5:$AU$5,"&lt;"&amp;Y$5)))</f>
        <v/>
      </c>
      <c r="AA167" s="44">
        <f>ROUND(Y167-Z167,2)</f>
        <v/>
      </c>
      <c r="AB167" s="44">
        <f>ROUND(AF166*N(Debts!$D$10)/12,2)</f>
        <v/>
      </c>
      <c r="AC167" s="44">
        <f>MIN(N(Debts!$E$10),AF166+AB167)</f>
        <v/>
      </c>
      <c r="AD167" s="44">
        <f>AF166+AB167-AC167</f>
        <v/>
      </c>
      <c r="AE167" s="44">
        <f>MIN(AD167,MAX(0,$C167-SUMIFS($H167:$AU167,$H$6:$AU$6,"Rest",$H$5:$AU$5,"&lt;"&amp;AD$5)))</f>
        <v/>
      </c>
      <c r="AF167" s="44">
        <f>ROUND(AD167-AE167,2)</f>
        <v/>
      </c>
      <c r="AG167" s="44">
        <f>ROUND(AK166*N(Debts!$D$11)/12,2)</f>
        <v/>
      </c>
      <c r="AH167" s="44">
        <f>MIN(N(Debts!$E$11),AK166+AG167)</f>
        <v/>
      </c>
      <c r="AI167" s="44">
        <f>AK166+AG167-AH167</f>
        <v/>
      </c>
      <c r="AJ167" s="44">
        <f>MIN(AI167,MAX(0,$C167-SUMIFS($H167:$AU167,$H$6:$AU$6,"Rest",$H$5:$AU$5,"&lt;"&amp;AI$5)))</f>
        <v/>
      </c>
      <c r="AK167" s="44">
        <f>ROUND(AI167-AJ167,2)</f>
        <v/>
      </c>
      <c r="AL167" s="44">
        <f>ROUND(AP166*N(Debts!$D$12)/12,2)</f>
        <v/>
      </c>
      <c r="AM167" s="44">
        <f>MIN(N(Debts!$E$12),AP166+AL167)</f>
        <v/>
      </c>
      <c r="AN167" s="44">
        <f>AP166+AL167-AM167</f>
        <v/>
      </c>
      <c r="AO167" s="44">
        <f>MIN(AN167,MAX(0,$C167-SUMIFS($H167:$AU167,$H$6:$AU$6,"Rest",$H$5:$AU$5,"&lt;"&amp;AN$5)))</f>
        <v/>
      </c>
      <c r="AP167" s="44">
        <f>ROUND(AN167-AO167,2)</f>
        <v/>
      </c>
      <c r="AQ167" s="44">
        <f>ROUND(AU166*N(Debts!$D$13)/12,2)</f>
        <v/>
      </c>
      <c r="AR167" s="44">
        <f>MIN(N(Debts!$E$13),AU166+AQ167)</f>
        <v/>
      </c>
      <c r="AS167" s="44">
        <f>AU166+AQ167-AR167</f>
        <v/>
      </c>
      <c r="AT167" s="44">
        <f>MIN(AS167,MAX(0,$C167-SUMIFS($H167:$AU167,$H$6:$AU$6,"Rest",$H$5:$AU$5,"&lt;"&amp;AS$5)))</f>
        <v/>
      </c>
      <c r="AU167" s="44">
        <f>ROUND(AS167-AT167,2)</f>
        <v/>
      </c>
    </row>
    <row r="168">
      <c r="A168" s="43" t="n">
        <v>161</v>
      </c>
      <c r="B168" s="45">
        <f>EDATE(Plan!$C$7,A168-1)</f>
        <v/>
      </c>
      <c r="C168" s="46">
        <f>IF(F167&lt;=0.005,0,MAX(0,Plan!$C$6-SUMIF($H$6:$AU$6,"Min paid",H168:AU168)))</f>
        <v/>
      </c>
      <c r="D168" s="46">
        <f>SUMIF($H$6:$AU$6,"Interest",H168:AU168)</f>
        <v/>
      </c>
      <c r="E168" s="46">
        <f>SUMIF($H$6:$AU$6,"Min paid",H168:AU168)+SUMIF($H$6:$AU$6,"Extra paid",H168:AU168)</f>
        <v/>
      </c>
      <c r="F168" s="46">
        <f>SUMIF($H$6:$AU$6,"Balance",H168:AU168)</f>
        <v/>
      </c>
      <c r="G168" s="47">
        <f>IF(AND(F168&lt;=0.005,F167&gt;0.005),A168,"")</f>
        <v/>
      </c>
      <c r="H168" s="44">
        <f>ROUND(L167*N(Debts!$D$6)/12,2)</f>
        <v/>
      </c>
      <c r="I168" s="44">
        <f>MIN(N(Debts!$E$6),L167+H168)</f>
        <v/>
      </c>
      <c r="J168" s="44">
        <f>L167+H168-I168</f>
        <v/>
      </c>
      <c r="K168" s="44">
        <f>MIN(J168,MAX(0,$C168-SUMIFS($H168:$AU168,$H$6:$AU$6,"Rest",$H$5:$AU$5,"&lt;"&amp;J$5)))</f>
        <v/>
      </c>
      <c r="L168" s="44">
        <f>ROUND(J168-K168,2)</f>
        <v/>
      </c>
      <c r="M168" s="44">
        <f>ROUND(Q167*N(Debts!$D$7)/12,2)</f>
        <v/>
      </c>
      <c r="N168" s="44">
        <f>MIN(N(Debts!$E$7),Q167+M168)</f>
        <v/>
      </c>
      <c r="O168" s="44">
        <f>Q167+M168-N168</f>
        <v/>
      </c>
      <c r="P168" s="44">
        <f>MIN(O168,MAX(0,$C168-SUMIFS($H168:$AU168,$H$6:$AU$6,"Rest",$H$5:$AU$5,"&lt;"&amp;O$5)))</f>
        <v/>
      </c>
      <c r="Q168" s="44">
        <f>ROUND(O168-P168,2)</f>
        <v/>
      </c>
      <c r="R168" s="44">
        <f>ROUND(V167*N(Debts!$D$8)/12,2)</f>
        <v/>
      </c>
      <c r="S168" s="44">
        <f>MIN(N(Debts!$E$8),V167+R168)</f>
        <v/>
      </c>
      <c r="T168" s="44">
        <f>V167+R168-S168</f>
        <v/>
      </c>
      <c r="U168" s="44">
        <f>MIN(T168,MAX(0,$C168-SUMIFS($H168:$AU168,$H$6:$AU$6,"Rest",$H$5:$AU$5,"&lt;"&amp;T$5)))</f>
        <v/>
      </c>
      <c r="V168" s="44">
        <f>ROUND(T168-U168,2)</f>
        <v/>
      </c>
      <c r="W168" s="44">
        <f>ROUND(AA167*N(Debts!$D$9)/12,2)</f>
        <v/>
      </c>
      <c r="X168" s="44">
        <f>MIN(N(Debts!$E$9),AA167+W168)</f>
        <v/>
      </c>
      <c r="Y168" s="44">
        <f>AA167+W168-X168</f>
        <v/>
      </c>
      <c r="Z168" s="44">
        <f>MIN(Y168,MAX(0,$C168-SUMIFS($H168:$AU168,$H$6:$AU$6,"Rest",$H$5:$AU$5,"&lt;"&amp;Y$5)))</f>
        <v/>
      </c>
      <c r="AA168" s="44">
        <f>ROUND(Y168-Z168,2)</f>
        <v/>
      </c>
      <c r="AB168" s="44">
        <f>ROUND(AF167*N(Debts!$D$10)/12,2)</f>
        <v/>
      </c>
      <c r="AC168" s="44">
        <f>MIN(N(Debts!$E$10),AF167+AB168)</f>
        <v/>
      </c>
      <c r="AD168" s="44">
        <f>AF167+AB168-AC168</f>
        <v/>
      </c>
      <c r="AE168" s="44">
        <f>MIN(AD168,MAX(0,$C168-SUMIFS($H168:$AU168,$H$6:$AU$6,"Rest",$H$5:$AU$5,"&lt;"&amp;AD$5)))</f>
        <v/>
      </c>
      <c r="AF168" s="44">
        <f>ROUND(AD168-AE168,2)</f>
        <v/>
      </c>
      <c r="AG168" s="44">
        <f>ROUND(AK167*N(Debts!$D$11)/12,2)</f>
        <v/>
      </c>
      <c r="AH168" s="44">
        <f>MIN(N(Debts!$E$11),AK167+AG168)</f>
        <v/>
      </c>
      <c r="AI168" s="44">
        <f>AK167+AG168-AH168</f>
        <v/>
      </c>
      <c r="AJ168" s="44">
        <f>MIN(AI168,MAX(0,$C168-SUMIFS($H168:$AU168,$H$6:$AU$6,"Rest",$H$5:$AU$5,"&lt;"&amp;AI$5)))</f>
        <v/>
      </c>
      <c r="AK168" s="44">
        <f>ROUND(AI168-AJ168,2)</f>
        <v/>
      </c>
      <c r="AL168" s="44">
        <f>ROUND(AP167*N(Debts!$D$12)/12,2)</f>
        <v/>
      </c>
      <c r="AM168" s="44">
        <f>MIN(N(Debts!$E$12),AP167+AL168)</f>
        <v/>
      </c>
      <c r="AN168" s="44">
        <f>AP167+AL168-AM168</f>
        <v/>
      </c>
      <c r="AO168" s="44">
        <f>MIN(AN168,MAX(0,$C168-SUMIFS($H168:$AU168,$H$6:$AU$6,"Rest",$H$5:$AU$5,"&lt;"&amp;AN$5)))</f>
        <v/>
      </c>
      <c r="AP168" s="44">
        <f>ROUND(AN168-AO168,2)</f>
        <v/>
      </c>
      <c r="AQ168" s="44">
        <f>ROUND(AU167*N(Debts!$D$13)/12,2)</f>
        <v/>
      </c>
      <c r="AR168" s="44">
        <f>MIN(N(Debts!$E$13),AU167+AQ168)</f>
        <v/>
      </c>
      <c r="AS168" s="44">
        <f>AU167+AQ168-AR168</f>
        <v/>
      </c>
      <c r="AT168" s="44">
        <f>MIN(AS168,MAX(0,$C168-SUMIFS($H168:$AU168,$H$6:$AU$6,"Rest",$H$5:$AU$5,"&lt;"&amp;AS$5)))</f>
        <v/>
      </c>
      <c r="AU168" s="44">
        <f>ROUND(AS168-AT168,2)</f>
        <v/>
      </c>
    </row>
    <row r="169">
      <c r="A169" s="43" t="n">
        <v>162</v>
      </c>
      <c r="B169" s="45">
        <f>EDATE(Plan!$C$7,A169-1)</f>
        <v/>
      </c>
      <c r="C169" s="46">
        <f>IF(F168&lt;=0.005,0,MAX(0,Plan!$C$6-SUMIF($H$6:$AU$6,"Min paid",H169:AU169)))</f>
        <v/>
      </c>
      <c r="D169" s="46">
        <f>SUMIF($H$6:$AU$6,"Interest",H169:AU169)</f>
        <v/>
      </c>
      <c r="E169" s="46">
        <f>SUMIF($H$6:$AU$6,"Min paid",H169:AU169)+SUMIF($H$6:$AU$6,"Extra paid",H169:AU169)</f>
        <v/>
      </c>
      <c r="F169" s="46">
        <f>SUMIF($H$6:$AU$6,"Balance",H169:AU169)</f>
        <v/>
      </c>
      <c r="G169" s="47">
        <f>IF(AND(F169&lt;=0.005,F168&gt;0.005),A169,"")</f>
        <v/>
      </c>
      <c r="H169" s="44">
        <f>ROUND(L168*N(Debts!$D$6)/12,2)</f>
        <v/>
      </c>
      <c r="I169" s="44">
        <f>MIN(N(Debts!$E$6),L168+H169)</f>
        <v/>
      </c>
      <c r="J169" s="44">
        <f>L168+H169-I169</f>
        <v/>
      </c>
      <c r="K169" s="44">
        <f>MIN(J169,MAX(0,$C169-SUMIFS($H169:$AU169,$H$6:$AU$6,"Rest",$H$5:$AU$5,"&lt;"&amp;J$5)))</f>
        <v/>
      </c>
      <c r="L169" s="44">
        <f>ROUND(J169-K169,2)</f>
        <v/>
      </c>
      <c r="M169" s="44">
        <f>ROUND(Q168*N(Debts!$D$7)/12,2)</f>
        <v/>
      </c>
      <c r="N169" s="44">
        <f>MIN(N(Debts!$E$7),Q168+M169)</f>
        <v/>
      </c>
      <c r="O169" s="44">
        <f>Q168+M169-N169</f>
        <v/>
      </c>
      <c r="P169" s="44">
        <f>MIN(O169,MAX(0,$C169-SUMIFS($H169:$AU169,$H$6:$AU$6,"Rest",$H$5:$AU$5,"&lt;"&amp;O$5)))</f>
        <v/>
      </c>
      <c r="Q169" s="44">
        <f>ROUND(O169-P169,2)</f>
        <v/>
      </c>
      <c r="R169" s="44">
        <f>ROUND(V168*N(Debts!$D$8)/12,2)</f>
        <v/>
      </c>
      <c r="S169" s="44">
        <f>MIN(N(Debts!$E$8),V168+R169)</f>
        <v/>
      </c>
      <c r="T169" s="44">
        <f>V168+R169-S169</f>
        <v/>
      </c>
      <c r="U169" s="44">
        <f>MIN(T169,MAX(0,$C169-SUMIFS($H169:$AU169,$H$6:$AU$6,"Rest",$H$5:$AU$5,"&lt;"&amp;T$5)))</f>
        <v/>
      </c>
      <c r="V169" s="44">
        <f>ROUND(T169-U169,2)</f>
        <v/>
      </c>
      <c r="W169" s="44">
        <f>ROUND(AA168*N(Debts!$D$9)/12,2)</f>
        <v/>
      </c>
      <c r="X169" s="44">
        <f>MIN(N(Debts!$E$9),AA168+W169)</f>
        <v/>
      </c>
      <c r="Y169" s="44">
        <f>AA168+W169-X169</f>
        <v/>
      </c>
      <c r="Z169" s="44">
        <f>MIN(Y169,MAX(0,$C169-SUMIFS($H169:$AU169,$H$6:$AU$6,"Rest",$H$5:$AU$5,"&lt;"&amp;Y$5)))</f>
        <v/>
      </c>
      <c r="AA169" s="44">
        <f>ROUND(Y169-Z169,2)</f>
        <v/>
      </c>
      <c r="AB169" s="44">
        <f>ROUND(AF168*N(Debts!$D$10)/12,2)</f>
        <v/>
      </c>
      <c r="AC169" s="44">
        <f>MIN(N(Debts!$E$10),AF168+AB169)</f>
        <v/>
      </c>
      <c r="AD169" s="44">
        <f>AF168+AB169-AC169</f>
        <v/>
      </c>
      <c r="AE169" s="44">
        <f>MIN(AD169,MAX(0,$C169-SUMIFS($H169:$AU169,$H$6:$AU$6,"Rest",$H$5:$AU$5,"&lt;"&amp;AD$5)))</f>
        <v/>
      </c>
      <c r="AF169" s="44">
        <f>ROUND(AD169-AE169,2)</f>
        <v/>
      </c>
      <c r="AG169" s="44">
        <f>ROUND(AK168*N(Debts!$D$11)/12,2)</f>
        <v/>
      </c>
      <c r="AH169" s="44">
        <f>MIN(N(Debts!$E$11),AK168+AG169)</f>
        <v/>
      </c>
      <c r="AI169" s="44">
        <f>AK168+AG169-AH169</f>
        <v/>
      </c>
      <c r="AJ169" s="44">
        <f>MIN(AI169,MAX(0,$C169-SUMIFS($H169:$AU169,$H$6:$AU$6,"Rest",$H$5:$AU$5,"&lt;"&amp;AI$5)))</f>
        <v/>
      </c>
      <c r="AK169" s="44">
        <f>ROUND(AI169-AJ169,2)</f>
        <v/>
      </c>
      <c r="AL169" s="44">
        <f>ROUND(AP168*N(Debts!$D$12)/12,2)</f>
        <v/>
      </c>
      <c r="AM169" s="44">
        <f>MIN(N(Debts!$E$12),AP168+AL169)</f>
        <v/>
      </c>
      <c r="AN169" s="44">
        <f>AP168+AL169-AM169</f>
        <v/>
      </c>
      <c r="AO169" s="44">
        <f>MIN(AN169,MAX(0,$C169-SUMIFS($H169:$AU169,$H$6:$AU$6,"Rest",$H$5:$AU$5,"&lt;"&amp;AN$5)))</f>
        <v/>
      </c>
      <c r="AP169" s="44">
        <f>ROUND(AN169-AO169,2)</f>
        <v/>
      </c>
      <c r="AQ169" s="44">
        <f>ROUND(AU168*N(Debts!$D$13)/12,2)</f>
        <v/>
      </c>
      <c r="AR169" s="44">
        <f>MIN(N(Debts!$E$13),AU168+AQ169)</f>
        <v/>
      </c>
      <c r="AS169" s="44">
        <f>AU168+AQ169-AR169</f>
        <v/>
      </c>
      <c r="AT169" s="44">
        <f>MIN(AS169,MAX(0,$C169-SUMIFS($H169:$AU169,$H$6:$AU$6,"Rest",$H$5:$AU$5,"&lt;"&amp;AS$5)))</f>
        <v/>
      </c>
      <c r="AU169" s="44">
        <f>ROUND(AS169-AT169,2)</f>
        <v/>
      </c>
    </row>
    <row r="170">
      <c r="A170" s="43" t="n">
        <v>163</v>
      </c>
      <c r="B170" s="45">
        <f>EDATE(Plan!$C$7,A170-1)</f>
        <v/>
      </c>
      <c r="C170" s="46">
        <f>IF(F169&lt;=0.005,0,MAX(0,Plan!$C$6-SUMIF($H$6:$AU$6,"Min paid",H170:AU170)))</f>
        <v/>
      </c>
      <c r="D170" s="46">
        <f>SUMIF($H$6:$AU$6,"Interest",H170:AU170)</f>
        <v/>
      </c>
      <c r="E170" s="46">
        <f>SUMIF($H$6:$AU$6,"Min paid",H170:AU170)+SUMIF($H$6:$AU$6,"Extra paid",H170:AU170)</f>
        <v/>
      </c>
      <c r="F170" s="46">
        <f>SUMIF($H$6:$AU$6,"Balance",H170:AU170)</f>
        <v/>
      </c>
      <c r="G170" s="47">
        <f>IF(AND(F170&lt;=0.005,F169&gt;0.005),A170,"")</f>
        <v/>
      </c>
      <c r="H170" s="44">
        <f>ROUND(L169*N(Debts!$D$6)/12,2)</f>
        <v/>
      </c>
      <c r="I170" s="44">
        <f>MIN(N(Debts!$E$6),L169+H170)</f>
        <v/>
      </c>
      <c r="J170" s="44">
        <f>L169+H170-I170</f>
        <v/>
      </c>
      <c r="K170" s="44">
        <f>MIN(J170,MAX(0,$C170-SUMIFS($H170:$AU170,$H$6:$AU$6,"Rest",$H$5:$AU$5,"&lt;"&amp;J$5)))</f>
        <v/>
      </c>
      <c r="L170" s="44">
        <f>ROUND(J170-K170,2)</f>
        <v/>
      </c>
      <c r="M170" s="44">
        <f>ROUND(Q169*N(Debts!$D$7)/12,2)</f>
        <v/>
      </c>
      <c r="N170" s="44">
        <f>MIN(N(Debts!$E$7),Q169+M170)</f>
        <v/>
      </c>
      <c r="O170" s="44">
        <f>Q169+M170-N170</f>
        <v/>
      </c>
      <c r="P170" s="44">
        <f>MIN(O170,MAX(0,$C170-SUMIFS($H170:$AU170,$H$6:$AU$6,"Rest",$H$5:$AU$5,"&lt;"&amp;O$5)))</f>
        <v/>
      </c>
      <c r="Q170" s="44">
        <f>ROUND(O170-P170,2)</f>
        <v/>
      </c>
      <c r="R170" s="44">
        <f>ROUND(V169*N(Debts!$D$8)/12,2)</f>
        <v/>
      </c>
      <c r="S170" s="44">
        <f>MIN(N(Debts!$E$8),V169+R170)</f>
        <v/>
      </c>
      <c r="T170" s="44">
        <f>V169+R170-S170</f>
        <v/>
      </c>
      <c r="U170" s="44">
        <f>MIN(T170,MAX(0,$C170-SUMIFS($H170:$AU170,$H$6:$AU$6,"Rest",$H$5:$AU$5,"&lt;"&amp;T$5)))</f>
        <v/>
      </c>
      <c r="V170" s="44">
        <f>ROUND(T170-U170,2)</f>
        <v/>
      </c>
      <c r="W170" s="44">
        <f>ROUND(AA169*N(Debts!$D$9)/12,2)</f>
        <v/>
      </c>
      <c r="X170" s="44">
        <f>MIN(N(Debts!$E$9),AA169+W170)</f>
        <v/>
      </c>
      <c r="Y170" s="44">
        <f>AA169+W170-X170</f>
        <v/>
      </c>
      <c r="Z170" s="44">
        <f>MIN(Y170,MAX(0,$C170-SUMIFS($H170:$AU170,$H$6:$AU$6,"Rest",$H$5:$AU$5,"&lt;"&amp;Y$5)))</f>
        <v/>
      </c>
      <c r="AA170" s="44">
        <f>ROUND(Y170-Z170,2)</f>
        <v/>
      </c>
      <c r="AB170" s="44">
        <f>ROUND(AF169*N(Debts!$D$10)/12,2)</f>
        <v/>
      </c>
      <c r="AC170" s="44">
        <f>MIN(N(Debts!$E$10),AF169+AB170)</f>
        <v/>
      </c>
      <c r="AD170" s="44">
        <f>AF169+AB170-AC170</f>
        <v/>
      </c>
      <c r="AE170" s="44">
        <f>MIN(AD170,MAX(0,$C170-SUMIFS($H170:$AU170,$H$6:$AU$6,"Rest",$H$5:$AU$5,"&lt;"&amp;AD$5)))</f>
        <v/>
      </c>
      <c r="AF170" s="44">
        <f>ROUND(AD170-AE170,2)</f>
        <v/>
      </c>
      <c r="AG170" s="44">
        <f>ROUND(AK169*N(Debts!$D$11)/12,2)</f>
        <v/>
      </c>
      <c r="AH170" s="44">
        <f>MIN(N(Debts!$E$11),AK169+AG170)</f>
        <v/>
      </c>
      <c r="AI170" s="44">
        <f>AK169+AG170-AH170</f>
        <v/>
      </c>
      <c r="AJ170" s="44">
        <f>MIN(AI170,MAX(0,$C170-SUMIFS($H170:$AU170,$H$6:$AU$6,"Rest",$H$5:$AU$5,"&lt;"&amp;AI$5)))</f>
        <v/>
      </c>
      <c r="AK170" s="44">
        <f>ROUND(AI170-AJ170,2)</f>
        <v/>
      </c>
      <c r="AL170" s="44">
        <f>ROUND(AP169*N(Debts!$D$12)/12,2)</f>
        <v/>
      </c>
      <c r="AM170" s="44">
        <f>MIN(N(Debts!$E$12),AP169+AL170)</f>
        <v/>
      </c>
      <c r="AN170" s="44">
        <f>AP169+AL170-AM170</f>
        <v/>
      </c>
      <c r="AO170" s="44">
        <f>MIN(AN170,MAX(0,$C170-SUMIFS($H170:$AU170,$H$6:$AU$6,"Rest",$H$5:$AU$5,"&lt;"&amp;AN$5)))</f>
        <v/>
      </c>
      <c r="AP170" s="44">
        <f>ROUND(AN170-AO170,2)</f>
        <v/>
      </c>
      <c r="AQ170" s="44">
        <f>ROUND(AU169*N(Debts!$D$13)/12,2)</f>
        <v/>
      </c>
      <c r="AR170" s="44">
        <f>MIN(N(Debts!$E$13),AU169+AQ170)</f>
        <v/>
      </c>
      <c r="AS170" s="44">
        <f>AU169+AQ170-AR170</f>
        <v/>
      </c>
      <c r="AT170" s="44">
        <f>MIN(AS170,MAX(0,$C170-SUMIFS($H170:$AU170,$H$6:$AU$6,"Rest",$H$5:$AU$5,"&lt;"&amp;AS$5)))</f>
        <v/>
      </c>
      <c r="AU170" s="44">
        <f>ROUND(AS170-AT170,2)</f>
        <v/>
      </c>
    </row>
    <row r="171">
      <c r="A171" s="43" t="n">
        <v>164</v>
      </c>
      <c r="B171" s="45">
        <f>EDATE(Plan!$C$7,A171-1)</f>
        <v/>
      </c>
      <c r="C171" s="46">
        <f>IF(F170&lt;=0.005,0,MAX(0,Plan!$C$6-SUMIF($H$6:$AU$6,"Min paid",H171:AU171)))</f>
        <v/>
      </c>
      <c r="D171" s="46">
        <f>SUMIF($H$6:$AU$6,"Interest",H171:AU171)</f>
        <v/>
      </c>
      <c r="E171" s="46">
        <f>SUMIF($H$6:$AU$6,"Min paid",H171:AU171)+SUMIF($H$6:$AU$6,"Extra paid",H171:AU171)</f>
        <v/>
      </c>
      <c r="F171" s="46">
        <f>SUMIF($H$6:$AU$6,"Balance",H171:AU171)</f>
        <v/>
      </c>
      <c r="G171" s="47">
        <f>IF(AND(F171&lt;=0.005,F170&gt;0.005),A171,"")</f>
        <v/>
      </c>
      <c r="H171" s="44">
        <f>ROUND(L170*N(Debts!$D$6)/12,2)</f>
        <v/>
      </c>
      <c r="I171" s="44">
        <f>MIN(N(Debts!$E$6),L170+H171)</f>
        <v/>
      </c>
      <c r="J171" s="44">
        <f>L170+H171-I171</f>
        <v/>
      </c>
      <c r="K171" s="44">
        <f>MIN(J171,MAX(0,$C171-SUMIFS($H171:$AU171,$H$6:$AU$6,"Rest",$H$5:$AU$5,"&lt;"&amp;J$5)))</f>
        <v/>
      </c>
      <c r="L171" s="44">
        <f>ROUND(J171-K171,2)</f>
        <v/>
      </c>
      <c r="M171" s="44">
        <f>ROUND(Q170*N(Debts!$D$7)/12,2)</f>
        <v/>
      </c>
      <c r="N171" s="44">
        <f>MIN(N(Debts!$E$7),Q170+M171)</f>
        <v/>
      </c>
      <c r="O171" s="44">
        <f>Q170+M171-N171</f>
        <v/>
      </c>
      <c r="P171" s="44">
        <f>MIN(O171,MAX(0,$C171-SUMIFS($H171:$AU171,$H$6:$AU$6,"Rest",$H$5:$AU$5,"&lt;"&amp;O$5)))</f>
        <v/>
      </c>
      <c r="Q171" s="44">
        <f>ROUND(O171-P171,2)</f>
        <v/>
      </c>
      <c r="R171" s="44">
        <f>ROUND(V170*N(Debts!$D$8)/12,2)</f>
        <v/>
      </c>
      <c r="S171" s="44">
        <f>MIN(N(Debts!$E$8),V170+R171)</f>
        <v/>
      </c>
      <c r="T171" s="44">
        <f>V170+R171-S171</f>
        <v/>
      </c>
      <c r="U171" s="44">
        <f>MIN(T171,MAX(0,$C171-SUMIFS($H171:$AU171,$H$6:$AU$6,"Rest",$H$5:$AU$5,"&lt;"&amp;T$5)))</f>
        <v/>
      </c>
      <c r="V171" s="44">
        <f>ROUND(T171-U171,2)</f>
        <v/>
      </c>
      <c r="W171" s="44">
        <f>ROUND(AA170*N(Debts!$D$9)/12,2)</f>
        <v/>
      </c>
      <c r="X171" s="44">
        <f>MIN(N(Debts!$E$9),AA170+W171)</f>
        <v/>
      </c>
      <c r="Y171" s="44">
        <f>AA170+W171-X171</f>
        <v/>
      </c>
      <c r="Z171" s="44">
        <f>MIN(Y171,MAX(0,$C171-SUMIFS($H171:$AU171,$H$6:$AU$6,"Rest",$H$5:$AU$5,"&lt;"&amp;Y$5)))</f>
        <v/>
      </c>
      <c r="AA171" s="44">
        <f>ROUND(Y171-Z171,2)</f>
        <v/>
      </c>
      <c r="AB171" s="44">
        <f>ROUND(AF170*N(Debts!$D$10)/12,2)</f>
        <v/>
      </c>
      <c r="AC171" s="44">
        <f>MIN(N(Debts!$E$10),AF170+AB171)</f>
        <v/>
      </c>
      <c r="AD171" s="44">
        <f>AF170+AB171-AC171</f>
        <v/>
      </c>
      <c r="AE171" s="44">
        <f>MIN(AD171,MAX(0,$C171-SUMIFS($H171:$AU171,$H$6:$AU$6,"Rest",$H$5:$AU$5,"&lt;"&amp;AD$5)))</f>
        <v/>
      </c>
      <c r="AF171" s="44">
        <f>ROUND(AD171-AE171,2)</f>
        <v/>
      </c>
      <c r="AG171" s="44">
        <f>ROUND(AK170*N(Debts!$D$11)/12,2)</f>
        <v/>
      </c>
      <c r="AH171" s="44">
        <f>MIN(N(Debts!$E$11),AK170+AG171)</f>
        <v/>
      </c>
      <c r="AI171" s="44">
        <f>AK170+AG171-AH171</f>
        <v/>
      </c>
      <c r="AJ171" s="44">
        <f>MIN(AI171,MAX(0,$C171-SUMIFS($H171:$AU171,$H$6:$AU$6,"Rest",$H$5:$AU$5,"&lt;"&amp;AI$5)))</f>
        <v/>
      </c>
      <c r="AK171" s="44">
        <f>ROUND(AI171-AJ171,2)</f>
        <v/>
      </c>
      <c r="AL171" s="44">
        <f>ROUND(AP170*N(Debts!$D$12)/12,2)</f>
        <v/>
      </c>
      <c r="AM171" s="44">
        <f>MIN(N(Debts!$E$12),AP170+AL171)</f>
        <v/>
      </c>
      <c r="AN171" s="44">
        <f>AP170+AL171-AM171</f>
        <v/>
      </c>
      <c r="AO171" s="44">
        <f>MIN(AN171,MAX(0,$C171-SUMIFS($H171:$AU171,$H$6:$AU$6,"Rest",$H$5:$AU$5,"&lt;"&amp;AN$5)))</f>
        <v/>
      </c>
      <c r="AP171" s="44">
        <f>ROUND(AN171-AO171,2)</f>
        <v/>
      </c>
      <c r="AQ171" s="44">
        <f>ROUND(AU170*N(Debts!$D$13)/12,2)</f>
        <v/>
      </c>
      <c r="AR171" s="44">
        <f>MIN(N(Debts!$E$13),AU170+AQ171)</f>
        <v/>
      </c>
      <c r="AS171" s="44">
        <f>AU170+AQ171-AR171</f>
        <v/>
      </c>
      <c r="AT171" s="44">
        <f>MIN(AS171,MAX(0,$C171-SUMIFS($H171:$AU171,$H$6:$AU$6,"Rest",$H$5:$AU$5,"&lt;"&amp;AS$5)))</f>
        <v/>
      </c>
      <c r="AU171" s="44">
        <f>ROUND(AS171-AT171,2)</f>
        <v/>
      </c>
    </row>
    <row r="172">
      <c r="A172" s="43" t="n">
        <v>165</v>
      </c>
      <c r="B172" s="45">
        <f>EDATE(Plan!$C$7,A172-1)</f>
        <v/>
      </c>
      <c r="C172" s="46">
        <f>IF(F171&lt;=0.005,0,MAX(0,Plan!$C$6-SUMIF($H$6:$AU$6,"Min paid",H172:AU172)))</f>
        <v/>
      </c>
      <c r="D172" s="46">
        <f>SUMIF($H$6:$AU$6,"Interest",H172:AU172)</f>
        <v/>
      </c>
      <c r="E172" s="46">
        <f>SUMIF($H$6:$AU$6,"Min paid",H172:AU172)+SUMIF($H$6:$AU$6,"Extra paid",H172:AU172)</f>
        <v/>
      </c>
      <c r="F172" s="46">
        <f>SUMIF($H$6:$AU$6,"Balance",H172:AU172)</f>
        <v/>
      </c>
      <c r="G172" s="47">
        <f>IF(AND(F172&lt;=0.005,F171&gt;0.005),A172,"")</f>
        <v/>
      </c>
      <c r="H172" s="44">
        <f>ROUND(L171*N(Debts!$D$6)/12,2)</f>
        <v/>
      </c>
      <c r="I172" s="44">
        <f>MIN(N(Debts!$E$6),L171+H172)</f>
        <v/>
      </c>
      <c r="J172" s="44">
        <f>L171+H172-I172</f>
        <v/>
      </c>
      <c r="K172" s="44">
        <f>MIN(J172,MAX(0,$C172-SUMIFS($H172:$AU172,$H$6:$AU$6,"Rest",$H$5:$AU$5,"&lt;"&amp;J$5)))</f>
        <v/>
      </c>
      <c r="L172" s="44">
        <f>ROUND(J172-K172,2)</f>
        <v/>
      </c>
      <c r="M172" s="44">
        <f>ROUND(Q171*N(Debts!$D$7)/12,2)</f>
        <v/>
      </c>
      <c r="N172" s="44">
        <f>MIN(N(Debts!$E$7),Q171+M172)</f>
        <v/>
      </c>
      <c r="O172" s="44">
        <f>Q171+M172-N172</f>
        <v/>
      </c>
      <c r="P172" s="44">
        <f>MIN(O172,MAX(0,$C172-SUMIFS($H172:$AU172,$H$6:$AU$6,"Rest",$H$5:$AU$5,"&lt;"&amp;O$5)))</f>
        <v/>
      </c>
      <c r="Q172" s="44">
        <f>ROUND(O172-P172,2)</f>
        <v/>
      </c>
      <c r="R172" s="44">
        <f>ROUND(V171*N(Debts!$D$8)/12,2)</f>
        <v/>
      </c>
      <c r="S172" s="44">
        <f>MIN(N(Debts!$E$8),V171+R172)</f>
        <v/>
      </c>
      <c r="T172" s="44">
        <f>V171+R172-S172</f>
        <v/>
      </c>
      <c r="U172" s="44">
        <f>MIN(T172,MAX(0,$C172-SUMIFS($H172:$AU172,$H$6:$AU$6,"Rest",$H$5:$AU$5,"&lt;"&amp;T$5)))</f>
        <v/>
      </c>
      <c r="V172" s="44">
        <f>ROUND(T172-U172,2)</f>
        <v/>
      </c>
      <c r="W172" s="44">
        <f>ROUND(AA171*N(Debts!$D$9)/12,2)</f>
        <v/>
      </c>
      <c r="X172" s="44">
        <f>MIN(N(Debts!$E$9),AA171+W172)</f>
        <v/>
      </c>
      <c r="Y172" s="44">
        <f>AA171+W172-X172</f>
        <v/>
      </c>
      <c r="Z172" s="44">
        <f>MIN(Y172,MAX(0,$C172-SUMIFS($H172:$AU172,$H$6:$AU$6,"Rest",$H$5:$AU$5,"&lt;"&amp;Y$5)))</f>
        <v/>
      </c>
      <c r="AA172" s="44">
        <f>ROUND(Y172-Z172,2)</f>
        <v/>
      </c>
      <c r="AB172" s="44">
        <f>ROUND(AF171*N(Debts!$D$10)/12,2)</f>
        <v/>
      </c>
      <c r="AC172" s="44">
        <f>MIN(N(Debts!$E$10),AF171+AB172)</f>
        <v/>
      </c>
      <c r="AD172" s="44">
        <f>AF171+AB172-AC172</f>
        <v/>
      </c>
      <c r="AE172" s="44">
        <f>MIN(AD172,MAX(0,$C172-SUMIFS($H172:$AU172,$H$6:$AU$6,"Rest",$H$5:$AU$5,"&lt;"&amp;AD$5)))</f>
        <v/>
      </c>
      <c r="AF172" s="44">
        <f>ROUND(AD172-AE172,2)</f>
        <v/>
      </c>
      <c r="AG172" s="44">
        <f>ROUND(AK171*N(Debts!$D$11)/12,2)</f>
        <v/>
      </c>
      <c r="AH172" s="44">
        <f>MIN(N(Debts!$E$11),AK171+AG172)</f>
        <v/>
      </c>
      <c r="AI172" s="44">
        <f>AK171+AG172-AH172</f>
        <v/>
      </c>
      <c r="AJ172" s="44">
        <f>MIN(AI172,MAX(0,$C172-SUMIFS($H172:$AU172,$H$6:$AU$6,"Rest",$H$5:$AU$5,"&lt;"&amp;AI$5)))</f>
        <v/>
      </c>
      <c r="AK172" s="44">
        <f>ROUND(AI172-AJ172,2)</f>
        <v/>
      </c>
      <c r="AL172" s="44">
        <f>ROUND(AP171*N(Debts!$D$12)/12,2)</f>
        <v/>
      </c>
      <c r="AM172" s="44">
        <f>MIN(N(Debts!$E$12),AP171+AL172)</f>
        <v/>
      </c>
      <c r="AN172" s="44">
        <f>AP171+AL172-AM172</f>
        <v/>
      </c>
      <c r="AO172" s="44">
        <f>MIN(AN172,MAX(0,$C172-SUMIFS($H172:$AU172,$H$6:$AU$6,"Rest",$H$5:$AU$5,"&lt;"&amp;AN$5)))</f>
        <v/>
      </c>
      <c r="AP172" s="44">
        <f>ROUND(AN172-AO172,2)</f>
        <v/>
      </c>
      <c r="AQ172" s="44">
        <f>ROUND(AU171*N(Debts!$D$13)/12,2)</f>
        <v/>
      </c>
      <c r="AR172" s="44">
        <f>MIN(N(Debts!$E$13),AU171+AQ172)</f>
        <v/>
      </c>
      <c r="AS172" s="44">
        <f>AU171+AQ172-AR172</f>
        <v/>
      </c>
      <c r="AT172" s="44">
        <f>MIN(AS172,MAX(0,$C172-SUMIFS($H172:$AU172,$H$6:$AU$6,"Rest",$H$5:$AU$5,"&lt;"&amp;AS$5)))</f>
        <v/>
      </c>
      <c r="AU172" s="44">
        <f>ROUND(AS172-AT172,2)</f>
        <v/>
      </c>
    </row>
    <row r="173">
      <c r="A173" s="43" t="n">
        <v>166</v>
      </c>
      <c r="B173" s="45">
        <f>EDATE(Plan!$C$7,A173-1)</f>
        <v/>
      </c>
      <c r="C173" s="46">
        <f>IF(F172&lt;=0.005,0,MAX(0,Plan!$C$6-SUMIF($H$6:$AU$6,"Min paid",H173:AU173)))</f>
        <v/>
      </c>
      <c r="D173" s="46">
        <f>SUMIF($H$6:$AU$6,"Interest",H173:AU173)</f>
        <v/>
      </c>
      <c r="E173" s="46">
        <f>SUMIF($H$6:$AU$6,"Min paid",H173:AU173)+SUMIF($H$6:$AU$6,"Extra paid",H173:AU173)</f>
        <v/>
      </c>
      <c r="F173" s="46">
        <f>SUMIF($H$6:$AU$6,"Balance",H173:AU173)</f>
        <v/>
      </c>
      <c r="G173" s="47">
        <f>IF(AND(F173&lt;=0.005,F172&gt;0.005),A173,"")</f>
        <v/>
      </c>
      <c r="H173" s="44">
        <f>ROUND(L172*N(Debts!$D$6)/12,2)</f>
        <v/>
      </c>
      <c r="I173" s="44">
        <f>MIN(N(Debts!$E$6),L172+H173)</f>
        <v/>
      </c>
      <c r="J173" s="44">
        <f>L172+H173-I173</f>
        <v/>
      </c>
      <c r="K173" s="44">
        <f>MIN(J173,MAX(0,$C173-SUMIFS($H173:$AU173,$H$6:$AU$6,"Rest",$H$5:$AU$5,"&lt;"&amp;J$5)))</f>
        <v/>
      </c>
      <c r="L173" s="44">
        <f>ROUND(J173-K173,2)</f>
        <v/>
      </c>
      <c r="M173" s="44">
        <f>ROUND(Q172*N(Debts!$D$7)/12,2)</f>
        <v/>
      </c>
      <c r="N173" s="44">
        <f>MIN(N(Debts!$E$7),Q172+M173)</f>
        <v/>
      </c>
      <c r="O173" s="44">
        <f>Q172+M173-N173</f>
        <v/>
      </c>
      <c r="P173" s="44">
        <f>MIN(O173,MAX(0,$C173-SUMIFS($H173:$AU173,$H$6:$AU$6,"Rest",$H$5:$AU$5,"&lt;"&amp;O$5)))</f>
        <v/>
      </c>
      <c r="Q173" s="44">
        <f>ROUND(O173-P173,2)</f>
        <v/>
      </c>
      <c r="R173" s="44">
        <f>ROUND(V172*N(Debts!$D$8)/12,2)</f>
        <v/>
      </c>
      <c r="S173" s="44">
        <f>MIN(N(Debts!$E$8),V172+R173)</f>
        <v/>
      </c>
      <c r="T173" s="44">
        <f>V172+R173-S173</f>
        <v/>
      </c>
      <c r="U173" s="44">
        <f>MIN(T173,MAX(0,$C173-SUMIFS($H173:$AU173,$H$6:$AU$6,"Rest",$H$5:$AU$5,"&lt;"&amp;T$5)))</f>
        <v/>
      </c>
      <c r="V173" s="44">
        <f>ROUND(T173-U173,2)</f>
        <v/>
      </c>
      <c r="W173" s="44">
        <f>ROUND(AA172*N(Debts!$D$9)/12,2)</f>
        <v/>
      </c>
      <c r="X173" s="44">
        <f>MIN(N(Debts!$E$9),AA172+W173)</f>
        <v/>
      </c>
      <c r="Y173" s="44">
        <f>AA172+W173-X173</f>
        <v/>
      </c>
      <c r="Z173" s="44">
        <f>MIN(Y173,MAX(0,$C173-SUMIFS($H173:$AU173,$H$6:$AU$6,"Rest",$H$5:$AU$5,"&lt;"&amp;Y$5)))</f>
        <v/>
      </c>
      <c r="AA173" s="44">
        <f>ROUND(Y173-Z173,2)</f>
        <v/>
      </c>
      <c r="AB173" s="44">
        <f>ROUND(AF172*N(Debts!$D$10)/12,2)</f>
        <v/>
      </c>
      <c r="AC173" s="44">
        <f>MIN(N(Debts!$E$10),AF172+AB173)</f>
        <v/>
      </c>
      <c r="AD173" s="44">
        <f>AF172+AB173-AC173</f>
        <v/>
      </c>
      <c r="AE173" s="44">
        <f>MIN(AD173,MAX(0,$C173-SUMIFS($H173:$AU173,$H$6:$AU$6,"Rest",$H$5:$AU$5,"&lt;"&amp;AD$5)))</f>
        <v/>
      </c>
      <c r="AF173" s="44">
        <f>ROUND(AD173-AE173,2)</f>
        <v/>
      </c>
      <c r="AG173" s="44">
        <f>ROUND(AK172*N(Debts!$D$11)/12,2)</f>
        <v/>
      </c>
      <c r="AH173" s="44">
        <f>MIN(N(Debts!$E$11),AK172+AG173)</f>
        <v/>
      </c>
      <c r="AI173" s="44">
        <f>AK172+AG173-AH173</f>
        <v/>
      </c>
      <c r="AJ173" s="44">
        <f>MIN(AI173,MAX(0,$C173-SUMIFS($H173:$AU173,$H$6:$AU$6,"Rest",$H$5:$AU$5,"&lt;"&amp;AI$5)))</f>
        <v/>
      </c>
      <c r="AK173" s="44">
        <f>ROUND(AI173-AJ173,2)</f>
        <v/>
      </c>
      <c r="AL173" s="44">
        <f>ROUND(AP172*N(Debts!$D$12)/12,2)</f>
        <v/>
      </c>
      <c r="AM173" s="44">
        <f>MIN(N(Debts!$E$12),AP172+AL173)</f>
        <v/>
      </c>
      <c r="AN173" s="44">
        <f>AP172+AL173-AM173</f>
        <v/>
      </c>
      <c r="AO173" s="44">
        <f>MIN(AN173,MAX(0,$C173-SUMIFS($H173:$AU173,$H$6:$AU$6,"Rest",$H$5:$AU$5,"&lt;"&amp;AN$5)))</f>
        <v/>
      </c>
      <c r="AP173" s="44">
        <f>ROUND(AN173-AO173,2)</f>
        <v/>
      </c>
      <c r="AQ173" s="44">
        <f>ROUND(AU172*N(Debts!$D$13)/12,2)</f>
        <v/>
      </c>
      <c r="AR173" s="44">
        <f>MIN(N(Debts!$E$13),AU172+AQ173)</f>
        <v/>
      </c>
      <c r="AS173" s="44">
        <f>AU172+AQ173-AR173</f>
        <v/>
      </c>
      <c r="AT173" s="44">
        <f>MIN(AS173,MAX(0,$C173-SUMIFS($H173:$AU173,$H$6:$AU$6,"Rest",$H$5:$AU$5,"&lt;"&amp;AS$5)))</f>
        <v/>
      </c>
      <c r="AU173" s="44">
        <f>ROUND(AS173-AT173,2)</f>
        <v/>
      </c>
    </row>
    <row r="174">
      <c r="A174" s="43" t="n">
        <v>167</v>
      </c>
      <c r="B174" s="45">
        <f>EDATE(Plan!$C$7,A174-1)</f>
        <v/>
      </c>
      <c r="C174" s="46">
        <f>IF(F173&lt;=0.005,0,MAX(0,Plan!$C$6-SUMIF($H$6:$AU$6,"Min paid",H174:AU174)))</f>
        <v/>
      </c>
      <c r="D174" s="46">
        <f>SUMIF($H$6:$AU$6,"Interest",H174:AU174)</f>
        <v/>
      </c>
      <c r="E174" s="46">
        <f>SUMIF($H$6:$AU$6,"Min paid",H174:AU174)+SUMIF($H$6:$AU$6,"Extra paid",H174:AU174)</f>
        <v/>
      </c>
      <c r="F174" s="46">
        <f>SUMIF($H$6:$AU$6,"Balance",H174:AU174)</f>
        <v/>
      </c>
      <c r="G174" s="47">
        <f>IF(AND(F174&lt;=0.005,F173&gt;0.005),A174,"")</f>
        <v/>
      </c>
      <c r="H174" s="44">
        <f>ROUND(L173*N(Debts!$D$6)/12,2)</f>
        <v/>
      </c>
      <c r="I174" s="44">
        <f>MIN(N(Debts!$E$6),L173+H174)</f>
        <v/>
      </c>
      <c r="J174" s="44">
        <f>L173+H174-I174</f>
        <v/>
      </c>
      <c r="K174" s="44">
        <f>MIN(J174,MAX(0,$C174-SUMIFS($H174:$AU174,$H$6:$AU$6,"Rest",$H$5:$AU$5,"&lt;"&amp;J$5)))</f>
        <v/>
      </c>
      <c r="L174" s="44">
        <f>ROUND(J174-K174,2)</f>
        <v/>
      </c>
      <c r="M174" s="44">
        <f>ROUND(Q173*N(Debts!$D$7)/12,2)</f>
        <v/>
      </c>
      <c r="N174" s="44">
        <f>MIN(N(Debts!$E$7),Q173+M174)</f>
        <v/>
      </c>
      <c r="O174" s="44">
        <f>Q173+M174-N174</f>
        <v/>
      </c>
      <c r="P174" s="44">
        <f>MIN(O174,MAX(0,$C174-SUMIFS($H174:$AU174,$H$6:$AU$6,"Rest",$H$5:$AU$5,"&lt;"&amp;O$5)))</f>
        <v/>
      </c>
      <c r="Q174" s="44">
        <f>ROUND(O174-P174,2)</f>
        <v/>
      </c>
      <c r="R174" s="44">
        <f>ROUND(V173*N(Debts!$D$8)/12,2)</f>
        <v/>
      </c>
      <c r="S174" s="44">
        <f>MIN(N(Debts!$E$8),V173+R174)</f>
        <v/>
      </c>
      <c r="T174" s="44">
        <f>V173+R174-S174</f>
        <v/>
      </c>
      <c r="U174" s="44">
        <f>MIN(T174,MAX(0,$C174-SUMIFS($H174:$AU174,$H$6:$AU$6,"Rest",$H$5:$AU$5,"&lt;"&amp;T$5)))</f>
        <v/>
      </c>
      <c r="V174" s="44">
        <f>ROUND(T174-U174,2)</f>
        <v/>
      </c>
      <c r="W174" s="44">
        <f>ROUND(AA173*N(Debts!$D$9)/12,2)</f>
        <v/>
      </c>
      <c r="X174" s="44">
        <f>MIN(N(Debts!$E$9),AA173+W174)</f>
        <v/>
      </c>
      <c r="Y174" s="44">
        <f>AA173+W174-X174</f>
        <v/>
      </c>
      <c r="Z174" s="44">
        <f>MIN(Y174,MAX(0,$C174-SUMIFS($H174:$AU174,$H$6:$AU$6,"Rest",$H$5:$AU$5,"&lt;"&amp;Y$5)))</f>
        <v/>
      </c>
      <c r="AA174" s="44">
        <f>ROUND(Y174-Z174,2)</f>
        <v/>
      </c>
      <c r="AB174" s="44">
        <f>ROUND(AF173*N(Debts!$D$10)/12,2)</f>
        <v/>
      </c>
      <c r="AC174" s="44">
        <f>MIN(N(Debts!$E$10),AF173+AB174)</f>
        <v/>
      </c>
      <c r="AD174" s="44">
        <f>AF173+AB174-AC174</f>
        <v/>
      </c>
      <c r="AE174" s="44">
        <f>MIN(AD174,MAX(0,$C174-SUMIFS($H174:$AU174,$H$6:$AU$6,"Rest",$H$5:$AU$5,"&lt;"&amp;AD$5)))</f>
        <v/>
      </c>
      <c r="AF174" s="44">
        <f>ROUND(AD174-AE174,2)</f>
        <v/>
      </c>
      <c r="AG174" s="44">
        <f>ROUND(AK173*N(Debts!$D$11)/12,2)</f>
        <v/>
      </c>
      <c r="AH174" s="44">
        <f>MIN(N(Debts!$E$11),AK173+AG174)</f>
        <v/>
      </c>
      <c r="AI174" s="44">
        <f>AK173+AG174-AH174</f>
        <v/>
      </c>
      <c r="AJ174" s="44">
        <f>MIN(AI174,MAX(0,$C174-SUMIFS($H174:$AU174,$H$6:$AU$6,"Rest",$H$5:$AU$5,"&lt;"&amp;AI$5)))</f>
        <v/>
      </c>
      <c r="AK174" s="44">
        <f>ROUND(AI174-AJ174,2)</f>
        <v/>
      </c>
      <c r="AL174" s="44">
        <f>ROUND(AP173*N(Debts!$D$12)/12,2)</f>
        <v/>
      </c>
      <c r="AM174" s="44">
        <f>MIN(N(Debts!$E$12),AP173+AL174)</f>
        <v/>
      </c>
      <c r="AN174" s="44">
        <f>AP173+AL174-AM174</f>
        <v/>
      </c>
      <c r="AO174" s="44">
        <f>MIN(AN174,MAX(0,$C174-SUMIFS($H174:$AU174,$H$6:$AU$6,"Rest",$H$5:$AU$5,"&lt;"&amp;AN$5)))</f>
        <v/>
      </c>
      <c r="AP174" s="44">
        <f>ROUND(AN174-AO174,2)</f>
        <v/>
      </c>
      <c r="AQ174" s="44">
        <f>ROUND(AU173*N(Debts!$D$13)/12,2)</f>
        <v/>
      </c>
      <c r="AR174" s="44">
        <f>MIN(N(Debts!$E$13),AU173+AQ174)</f>
        <v/>
      </c>
      <c r="AS174" s="44">
        <f>AU173+AQ174-AR174</f>
        <v/>
      </c>
      <c r="AT174" s="44">
        <f>MIN(AS174,MAX(0,$C174-SUMIFS($H174:$AU174,$H$6:$AU$6,"Rest",$H$5:$AU$5,"&lt;"&amp;AS$5)))</f>
        <v/>
      </c>
      <c r="AU174" s="44">
        <f>ROUND(AS174-AT174,2)</f>
        <v/>
      </c>
    </row>
    <row r="175">
      <c r="A175" s="43" t="n">
        <v>168</v>
      </c>
      <c r="B175" s="45">
        <f>EDATE(Plan!$C$7,A175-1)</f>
        <v/>
      </c>
      <c r="C175" s="46">
        <f>IF(F174&lt;=0.005,0,MAX(0,Plan!$C$6-SUMIF($H$6:$AU$6,"Min paid",H175:AU175)))</f>
        <v/>
      </c>
      <c r="D175" s="46">
        <f>SUMIF($H$6:$AU$6,"Interest",H175:AU175)</f>
        <v/>
      </c>
      <c r="E175" s="46">
        <f>SUMIF($H$6:$AU$6,"Min paid",H175:AU175)+SUMIF($H$6:$AU$6,"Extra paid",H175:AU175)</f>
        <v/>
      </c>
      <c r="F175" s="46">
        <f>SUMIF($H$6:$AU$6,"Balance",H175:AU175)</f>
        <v/>
      </c>
      <c r="G175" s="47">
        <f>IF(AND(F175&lt;=0.005,F174&gt;0.005),A175,"")</f>
        <v/>
      </c>
      <c r="H175" s="44">
        <f>ROUND(L174*N(Debts!$D$6)/12,2)</f>
        <v/>
      </c>
      <c r="I175" s="44">
        <f>MIN(N(Debts!$E$6),L174+H175)</f>
        <v/>
      </c>
      <c r="J175" s="44">
        <f>L174+H175-I175</f>
        <v/>
      </c>
      <c r="K175" s="44">
        <f>MIN(J175,MAX(0,$C175-SUMIFS($H175:$AU175,$H$6:$AU$6,"Rest",$H$5:$AU$5,"&lt;"&amp;J$5)))</f>
        <v/>
      </c>
      <c r="L175" s="44">
        <f>ROUND(J175-K175,2)</f>
        <v/>
      </c>
      <c r="M175" s="44">
        <f>ROUND(Q174*N(Debts!$D$7)/12,2)</f>
        <v/>
      </c>
      <c r="N175" s="44">
        <f>MIN(N(Debts!$E$7),Q174+M175)</f>
        <v/>
      </c>
      <c r="O175" s="44">
        <f>Q174+M175-N175</f>
        <v/>
      </c>
      <c r="P175" s="44">
        <f>MIN(O175,MAX(0,$C175-SUMIFS($H175:$AU175,$H$6:$AU$6,"Rest",$H$5:$AU$5,"&lt;"&amp;O$5)))</f>
        <v/>
      </c>
      <c r="Q175" s="44">
        <f>ROUND(O175-P175,2)</f>
        <v/>
      </c>
      <c r="R175" s="44">
        <f>ROUND(V174*N(Debts!$D$8)/12,2)</f>
        <v/>
      </c>
      <c r="S175" s="44">
        <f>MIN(N(Debts!$E$8),V174+R175)</f>
        <v/>
      </c>
      <c r="T175" s="44">
        <f>V174+R175-S175</f>
        <v/>
      </c>
      <c r="U175" s="44">
        <f>MIN(T175,MAX(0,$C175-SUMIFS($H175:$AU175,$H$6:$AU$6,"Rest",$H$5:$AU$5,"&lt;"&amp;T$5)))</f>
        <v/>
      </c>
      <c r="V175" s="44">
        <f>ROUND(T175-U175,2)</f>
        <v/>
      </c>
      <c r="W175" s="44">
        <f>ROUND(AA174*N(Debts!$D$9)/12,2)</f>
        <v/>
      </c>
      <c r="X175" s="44">
        <f>MIN(N(Debts!$E$9),AA174+W175)</f>
        <v/>
      </c>
      <c r="Y175" s="44">
        <f>AA174+W175-X175</f>
        <v/>
      </c>
      <c r="Z175" s="44">
        <f>MIN(Y175,MAX(0,$C175-SUMIFS($H175:$AU175,$H$6:$AU$6,"Rest",$H$5:$AU$5,"&lt;"&amp;Y$5)))</f>
        <v/>
      </c>
      <c r="AA175" s="44">
        <f>ROUND(Y175-Z175,2)</f>
        <v/>
      </c>
      <c r="AB175" s="44">
        <f>ROUND(AF174*N(Debts!$D$10)/12,2)</f>
        <v/>
      </c>
      <c r="AC175" s="44">
        <f>MIN(N(Debts!$E$10),AF174+AB175)</f>
        <v/>
      </c>
      <c r="AD175" s="44">
        <f>AF174+AB175-AC175</f>
        <v/>
      </c>
      <c r="AE175" s="44">
        <f>MIN(AD175,MAX(0,$C175-SUMIFS($H175:$AU175,$H$6:$AU$6,"Rest",$H$5:$AU$5,"&lt;"&amp;AD$5)))</f>
        <v/>
      </c>
      <c r="AF175" s="44">
        <f>ROUND(AD175-AE175,2)</f>
        <v/>
      </c>
      <c r="AG175" s="44">
        <f>ROUND(AK174*N(Debts!$D$11)/12,2)</f>
        <v/>
      </c>
      <c r="AH175" s="44">
        <f>MIN(N(Debts!$E$11),AK174+AG175)</f>
        <v/>
      </c>
      <c r="AI175" s="44">
        <f>AK174+AG175-AH175</f>
        <v/>
      </c>
      <c r="AJ175" s="44">
        <f>MIN(AI175,MAX(0,$C175-SUMIFS($H175:$AU175,$H$6:$AU$6,"Rest",$H$5:$AU$5,"&lt;"&amp;AI$5)))</f>
        <v/>
      </c>
      <c r="AK175" s="44">
        <f>ROUND(AI175-AJ175,2)</f>
        <v/>
      </c>
      <c r="AL175" s="44">
        <f>ROUND(AP174*N(Debts!$D$12)/12,2)</f>
        <v/>
      </c>
      <c r="AM175" s="44">
        <f>MIN(N(Debts!$E$12),AP174+AL175)</f>
        <v/>
      </c>
      <c r="AN175" s="44">
        <f>AP174+AL175-AM175</f>
        <v/>
      </c>
      <c r="AO175" s="44">
        <f>MIN(AN175,MAX(0,$C175-SUMIFS($H175:$AU175,$H$6:$AU$6,"Rest",$H$5:$AU$5,"&lt;"&amp;AN$5)))</f>
        <v/>
      </c>
      <c r="AP175" s="44">
        <f>ROUND(AN175-AO175,2)</f>
        <v/>
      </c>
      <c r="AQ175" s="44">
        <f>ROUND(AU174*N(Debts!$D$13)/12,2)</f>
        <v/>
      </c>
      <c r="AR175" s="44">
        <f>MIN(N(Debts!$E$13),AU174+AQ175)</f>
        <v/>
      </c>
      <c r="AS175" s="44">
        <f>AU174+AQ175-AR175</f>
        <v/>
      </c>
      <c r="AT175" s="44">
        <f>MIN(AS175,MAX(0,$C175-SUMIFS($H175:$AU175,$H$6:$AU$6,"Rest",$H$5:$AU$5,"&lt;"&amp;AS$5)))</f>
        <v/>
      </c>
      <c r="AU175" s="44">
        <f>ROUND(AS175-AT175,2)</f>
        <v/>
      </c>
    </row>
    <row r="176">
      <c r="A176" s="43" t="n">
        <v>169</v>
      </c>
      <c r="B176" s="45">
        <f>EDATE(Plan!$C$7,A176-1)</f>
        <v/>
      </c>
      <c r="C176" s="46">
        <f>IF(F175&lt;=0.005,0,MAX(0,Plan!$C$6-SUMIF($H$6:$AU$6,"Min paid",H176:AU176)))</f>
        <v/>
      </c>
      <c r="D176" s="46">
        <f>SUMIF($H$6:$AU$6,"Interest",H176:AU176)</f>
        <v/>
      </c>
      <c r="E176" s="46">
        <f>SUMIF($H$6:$AU$6,"Min paid",H176:AU176)+SUMIF($H$6:$AU$6,"Extra paid",H176:AU176)</f>
        <v/>
      </c>
      <c r="F176" s="46">
        <f>SUMIF($H$6:$AU$6,"Balance",H176:AU176)</f>
        <v/>
      </c>
      <c r="G176" s="47">
        <f>IF(AND(F176&lt;=0.005,F175&gt;0.005),A176,"")</f>
        <v/>
      </c>
      <c r="H176" s="44">
        <f>ROUND(L175*N(Debts!$D$6)/12,2)</f>
        <v/>
      </c>
      <c r="I176" s="44">
        <f>MIN(N(Debts!$E$6),L175+H176)</f>
        <v/>
      </c>
      <c r="J176" s="44">
        <f>L175+H176-I176</f>
        <v/>
      </c>
      <c r="K176" s="44">
        <f>MIN(J176,MAX(0,$C176-SUMIFS($H176:$AU176,$H$6:$AU$6,"Rest",$H$5:$AU$5,"&lt;"&amp;J$5)))</f>
        <v/>
      </c>
      <c r="L176" s="44">
        <f>ROUND(J176-K176,2)</f>
        <v/>
      </c>
      <c r="M176" s="44">
        <f>ROUND(Q175*N(Debts!$D$7)/12,2)</f>
        <v/>
      </c>
      <c r="N176" s="44">
        <f>MIN(N(Debts!$E$7),Q175+M176)</f>
        <v/>
      </c>
      <c r="O176" s="44">
        <f>Q175+M176-N176</f>
        <v/>
      </c>
      <c r="P176" s="44">
        <f>MIN(O176,MAX(0,$C176-SUMIFS($H176:$AU176,$H$6:$AU$6,"Rest",$H$5:$AU$5,"&lt;"&amp;O$5)))</f>
        <v/>
      </c>
      <c r="Q176" s="44">
        <f>ROUND(O176-P176,2)</f>
        <v/>
      </c>
      <c r="R176" s="44">
        <f>ROUND(V175*N(Debts!$D$8)/12,2)</f>
        <v/>
      </c>
      <c r="S176" s="44">
        <f>MIN(N(Debts!$E$8),V175+R176)</f>
        <v/>
      </c>
      <c r="T176" s="44">
        <f>V175+R176-S176</f>
        <v/>
      </c>
      <c r="U176" s="44">
        <f>MIN(T176,MAX(0,$C176-SUMIFS($H176:$AU176,$H$6:$AU$6,"Rest",$H$5:$AU$5,"&lt;"&amp;T$5)))</f>
        <v/>
      </c>
      <c r="V176" s="44">
        <f>ROUND(T176-U176,2)</f>
        <v/>
      </c>
      <c r="W176" s="44">
        <f>ROUND(AA175*N(Debts!$D$9)/12,2)</f>
        <v/>
      </c>
      <c r="X176" s="44">
        <f>MIN(N(Debts!$E$9),AA175+W176)</f>
        <v/>
      </c>
      <c r="Y176" s="44">
        <f>AA175+W176-X176</f>
        <v/>
      </c>
      <c r="Z176" s="44">
        <f>MIN(Y176,MAX(0,$C176-SUMIFS($H176:$AU176,$H$6:$AU$6,"Rest",$H$5:$AU$5,"&lt;"&amp;Y$5)))</f>
        <v/>
      </c>
      <c r="AA176" s="44">
        <f>ROUND(Y176-Z176,2)</f>
        <v/>
      </c>
      <c r="AB176" s="44">
        <f>ROUND(AF175*N(Debts!$D$10)/12,2)</f>
        <v/>
      </c>
      <c r="AC176" s="44">
        <f>MIN(N(Debts!$E$10),AF175+AB176)</f>
        <v/>
      </c>
      <c r="AD176" s="44">
        <f>AF175+AB176-AC176</f>
        <v/>
      </c>
      <c r="AE176" s="44">
        <f>MIN(AD176,MAX(0,$C176-SUMIFS($H176:$AU176,$H$6:$AU$6,"Rest",$H$5:$AU$5,"&lt;"&amp;AD$5)))</f>
        <v/>
      </c>
      <c r="AF176" s="44">
        <f>ROUND(AD176-AE176,2)</f>
        <v/>
      </c>
      <c r="AG176" s="44">
        <f>ROUND(AK175*N(Debts!$D$11)/12,2)</f>
        <v/>
      </c>
      <c r="AH176" s="44">
        <f>MIN(N(Debts!$E$11),AK175+AG176)</f>
        <v/>
      </c>
      <c r="AI176" s="44">
        <f>AK175+AG176-AH176</f>
        <v/>
      </c>
      <c r="AJ176" s="44">
        <f>MIN(AI176,MAX(0,$C176-SUMIFS($H176:$AU176,$H$6:$AU$6,"Rest",$H$5:$AU$5,"&lt;"&amp;AI$5)))</f>
        <v/>
      </c>
      <c r="AK176" s="44">
        <f>ROUND(AI176-AJ176,2)</f>
        <v/>
      </c>
      <c r="AL176" s="44">
        <f>ROUND(AP175*N(Debts!$D$12)/12,2)</f>
        <v/>
      </c>
      <c r="AM176" s="44">
        <f>MIN(N(Debts!$E$12),AP175+AL176)</f>
        <v/>
      </c>
      <c r="AN176" s="44">
        <f>AP175+AL176-AM176</f>
        <v/>
      </c>
      <c r="AO176" s="44">
        <f>MIN(AN176,MAX(0,$C176-SUMIFS($H176:$AU176,$H$6:$AU$6,"Rest",$H$5:$AU$5,"&lt;"&amp;AN$5)))</f>
        <v/>
      </c>
      <c r="AP176" s="44">
        <f>ROUND(AN176-AO176,2)</f>
        <v/>
      </c>
      <c r="AQ176" s="44">
        <f>ROUND(AU175*N(Debts!$D$13)/12,2)</f>
        <v/>
      </c>
      <c r="AR176" s="44">
        <f>MIN(N(Debts!$E$13),AU175+AQ176)</f>
        <v/>
      </c>
      <c r="AS176" s="44">
        <f>AU175+AQ176-AR176</f>
        <v/>
      </c>
      <c r="AT176" s="44">
        <f>MIN(AS176,MAX(0,$C176-SUMIFS($H176:$AU176,$H$6:$AU$6,"Rest",$H$5:$AU$5,"&lt;"&amp;AS$5)))</f>
        <v/>
      </c>
      <c r="AU176" s="44">
        <f>ROUND(AS176-AT176,2)</f>
        <v/>
      </c>
    </row>
    <row r="177">
      <c r="A177" s="43" t="n">
        <v>170</v>
      </c>
      <c r="B177" s="45">
        <f>EDATE(Plan!$C$7,A177-1)</f>
        <v/>
      </c>
      <c r="C177" s="46">
        <f>IF(F176&lt;=0.005,0,MAX(0,Plan!$C$6-SUMIF($H$6:$AU$6,"Min paid",H177:AU177)))</f>
        <v/>
      </c>
      <c r="D177" s="46">
        <f>SUMIF($H$6:$AU$6,"Interest",H177:AU177)</f>
        <v/>
      </c>
      <c r="E177" s="46">
        <f>SUMIF($H$6:$AU$6,"Min paid",H177:AU177)+SUMIF($H$6:$AU$6,"Extra paid",H177:AU177)</f>
        <v/>
      </c>
      <c r="F177" s="46">
        <f>SUMIF($H$6:$AU$6,"Balance",H177:AU177)</f>
        <v/>
      </c>
      <c r="G177" s="47">
        <f>IF(AND(F177&lt;=0.005,F176&gt;0.005),A177,"")</f>
        <v/>
      </c>
      <c r="H177" s="44">
        <f>ROUND(L176*N(Debts!$D$6)/12,2)</f>
        <v/>
      </c>
      <c r="I177" s="44">
        <f>MIN(N(Debts!$E$6),L176+H177)</f>
        <v/>
      </c>
      <c r="J177" s="44">
        <f>L176+H177-I177</f>
        <v/>
      </c>
      <c r="K177" s="44">
        <f>MIN(J177,MAX(0,$C177-SUMIFS($H177:$AU177,$H$6:$AU$6,"Rest",$H$5:$AU$5,"&lt;"&amp;J$5)))</f>
        <v/>
      </c>
      <c r="L177" s="44">
        <f>ROUND(J177-K177,2)</f>
        <v/>
      </c>
      <c r="M177" s="44">
        <f>ROUND(Q176*N(Debts!$D$7)/12,2)</f>
        <v/>
      </c>
      <c r="N177" s="44">
        <f>MIN(N(Debts!$E$7),Q176+M177)</f>
        <v/>
      </c>
      <c r="O177" s="44">
        <f>Q176+M177-N177</f>
        <v/>
      </c>
      <c r="P177" s="44">
        <f>MIN(O177,MAX(0,$C177-SUMIFS($H177:$AU177,$H$6:$AU$6,"Rest",$H$5:$AU$5,"&lt;"&amp;O$5)))</f>
        <v/>
      </c>
      <c r="Q177" s="44">
        <f>ROUND(O177-P177,2)</f>
        <v/>
      </c>
      <c r="R177" s="44">
        <f>ROUND(V176*N(Debts!$D$8)/12,2)</f>
        <v/>
      </c>
      <c r="S177" s="44">
        <f>MIN(N(Debts!$E$8),V176+R177)</f>
        <v/>
      </c>
      <c r="T177" s="44">
        <f>V176+R177-S177</f>
        <v/>
      </c>
      <c r="U177" s="44">
        <f>MIN(T177,MAX(0,$C177-SUMIFS($H177:$AU177,$H$6:$AU$6,"Rest",$H$5:$AU$5,"&lt;"&amp;T$5)))</f>
        <v/>
      </c>
      <c r="V177" s="44">
        <f>ROUND(T177-U177,2)</f>
        <v/>
      </c>
      <c r="W177" s="44">
        <f>ROUND(AA176*N(Debts!$D$9)/12,2)</f>
        <v/>
      </c>
      <c r="X177" s="44">
        <f>MIN(N(Debts!$E$9),AA176+W177)</f>
        <v/>
      </c>
      <c r="Y177" s="44">
        <f>AA176+W177-X177</f>
        <v/>
      </c>
      <c r="Z177" s="44">
        <f>MIN(Y177,MAX(0,$C177-SUMIFS($H177:$AU177,$H$6:$AU$6,"Rest",$H$5:$AU$5,"&lt;"&amp;Y$5)))</f>
        <v/>
      </c>
      <c r="AA177" s="44">
        <f>ROUND(Y177-Z177,2)</f>
        <v/>
      </c>
      <c r="AB177" s="44">
        <f>ROUND(AF176*N(Debts!$D$10)/12,2)</f>
        <v/>
      </c>
      <c r="AC177" s="44">
        <f>MIN(N(Debts!$E$10),AF176+AB177)</f>
        <v/>
      </c>
      <c r="AD177" s="44">
        <f>AF176+AB177-AC177</f>
        <v/>
      </c>
      <c r="AE177" s="44">
        <f>MIN(AD177,MAX(0,$C177-SUMIFS($H177:$AU177,$H$6:$AU$6,"Rest",$H$5:$AU$5,"&lt;"&amp;AD$5)))</f>
        <v/>
      </c>
      <c r="AF177" s="44">
        <f>ROUND(AD177-AE177,2)</f>
        <v/>
      </c>
      <c r="AG177" s="44">
        <f>ROUND(AK176*N(Debts!$D$11)/12,2)</f>
        <v/>
      </c>
      <c r="AH177" s="44">
        <f>MIN(N(Debts!$E$11),AK176+AG177)</f>
        <v/>
      </c>
      <c r="AI177" s="44">
        <f>AK176+AG177-AH177</f>
        <v/>
      </c>
      <c r="AJ177" s="44">
        <f>MIN(AI177,MAX(0,$C177-SUMIFS($H177:$AU177,$H$6:$AU$6,"Rest",$H$5:$AU$5,"&lt;"&amp;AI$5)))</f>
        <v/>
      </c>
      <c r="AK177" s="44">
        <f>ROUND(AI177-AJ177,2)</f>
        <v/>
      </c>
      <c r="AL177" s="44">
        <f>ROUND(AP176*N(Debts!$D$12)/12,2)</f>
        <v/>
      </c>
      <c r="AM177" s="44">
        <f>MIN(N(Debts!$E$12),AP176+AL177)</f>
        <v/>
      </c>
      <c r="AN177" s="44">
        <f>AP176+AL177-AM177</f>
        <v/>
      </c>
      <c r="AO177" s="44">
        <f>MIN(AN177,MAX(0,$C177-SUMIFS($H177:$AU177,$H$6:$AU$6,"Rest",$H$5:$AU$5,"&lt;"&amp;AN$5)))</f>
        <v/>
      </c>
      <c r="AP177" s="44">
        <f>ROUND(AN177-AO177,2)</f>
        <v/>
      </c>
      <c r="AQ177" s="44">
        <f>ROUND(AU176*N(Debts!$D$13)/12,2)</f>
        <v/>
      </c>
      <c r="AR177" s="44">
        <f>MIN(N(Debts!$E$13),AU176+AQ177)</f>
        <v/>
      </c>
      <c r="AS177" s="44">
        <f>AU176+AQ177-AR177</f>
        <v/>
      </c>
      <c r="AT177" s="44">
        <f>MIN(AS177,MAX(0,$C177-SUMIFS($H177:$AU177,$H$6:$AU$6,"Rest",$H$5:$AU$5,"&lt;"&amp;AS$5)))</f>
        <v/>
      </c>
      <c r="AU177" s="44">
        <f>ROUND(AS177-AT177,2)</f>
        <v/>
      </c>
    </row>
    <row r="178">
      <c r="A178" s="43" t="n">
        <v>171</v>
      </c>
      <c r="B178" s="45">
        <f>EDATE(Plan!$C$7,A178-1)</f>
        <v/>
      </c>
      <c r="C178" s="46">
        <f>IF(F177&lt;=0.005,0,MAX(0,Plan!$C$6-SUMIF($H$6:$AU$6,"Min paid",H178:AU178)))</f>
        <v/>
      </c>
      <c r="D178" s="46">
        <f>SUMIF($H$6:$AU$6,"Interest",H178:AU178)</f>
        <v/>
      </c>
      <c r="E178" s="46">
        <f>SUMIF($H$6:$AU$6,"Min paid",H178:AU178)+SUMIF($H$6:$AU$6,"Extra paid",H178:AU178)</f>
        <v/>
      </c>
      <c r="F178" s="46">
        <f>SUMIF($H$6:$AU$6,"Balance",H178:AU178)</f>
        <v/>
      </c>
      <c r="G178" s="47">
        <f>IF(AND(F178&lt;=0.005,F177&gt;0.005),A178,"")</f>
        <v/>
      </c>
      <c r="H178" s="44">
        <f>ROUND(L177*N(Debts!$D$6)/12,2)</f>
        <v/>
      </c>
      <c r="I178" s="44">
        <f>MIN(N(Debts!$E$6),L177+H178)</f>
        <v/>
      </c>
      <c r="J178" s="44">
        <f>L177+H178-I178</f>
        <v/>
      </c>
      <c r="K178" s="44">
        <f>MIN(J178,MAX(0,$C178-SUMIFS($H178:$AU178,$H$6:$AU$6,"Rest",$H$5:$AU$5,"&lt;"&amp;J$5)))</f>
        <v/>
      </c>
      <c r="L178" s="44">
        <f>ROUND(J178-K178,2)</f>
        <v/>
      </c>
      <c r="M178" s="44">
        <f>ROUND(Q177*N(Debts!$D$7)/12,2)</f>
        <v/>
      </c>
      <c r="N178" s="44">
        <f>MIN(N(Debts!$E$7),Q177+M178)</f>
        <v/>
      </c>
      <c r="O178" s="44">
        <f>Q177+M178-N178</f>
        <v/>
      </c>
      <c r="P178" s="44">
        <f>MIN(O178,MAX(0,$C178-SUMIFS($H178:$AU178,$H$6:$AU$6,"Rest",$H$5:$AU$5,"&lt;"&amp;O$5)))</f>
        <v/>
      </c>
      <c r="Q178" s="44">
        <f>ROUND(O178-P178,2)</f>
        <v/>
      </c>
      <c r="R178" s="44">
        <f>ROUND(V177*N(Debts!$D$8)/12,2)</f>
        <v/>
      </c>
      <c r="S178" s="44">
        <f>MIN(N(Debts!$E$8),V177+R178)</f>
        <v/>
      </c>
      <c r="T178" s="44">
        <f>V177+R178-S178</f>
        <v/>
      </c>
      <c r="U178" s="44">
        <f>MIN(T178,MAX(0,$C178-SUMIFS($H178:$AU178,$H$6:$AU$6,"Rest",$H$5:$AU$5,"&lt;"&amp;T$5)))</f>
        <v/>
      </c>
      <c r="V178" s="44">
        <f>ROUND(T178-U178,2)</f>
        <v/>
      </c>
      <c r="W178" s="44">
        <f>ROUND(AA177*N(Debts!$D$9)/12,2)</f>
        <v/>
      </c>
      <c r="X178" s="44">
        <f>MIN(N(Debts!$E$9),AA177+W178)</f>
        <v/>
      </c>
      <c r="Y178" s="44">
        <f>AA177+W178-X178</f>
        <v/>
      </c>
      <c r="Z178" s="44">
        <f>MIN(Y178,MAX(0,$C178-SUMIFS($H178:$AU178,$H$6:$AU$6,"Rest",$H$5:$AU$5,"&lt;"&amp;Y$5)))</f>
        <v/>
      </c>
      <c r="AA178" s="44">
        <f>ROUND(Y178-Z178,2)</f>
        <v/>
      </c>
      <c r="AB178" s="44">
        <f>ROUND(AF177*N(Debts!$D$10)/12,2)</f>
        <v/>
      </c>
      <c r="AC178" s="44">
        <f>MIN(N(Debts!$E$10),AF177+AB178)</f>
        <v/>
      </c>
      <c r="AD178" s="44">
        <f>AF177+AB178-AC178</f>
        <v/>
      </c>
      <c r="AE178" s="44">
        <f>MIN(AD178,MAX(0,$C178-SUMIFS($H178:$AU178,$H$6:$AU$6,"Rest",$H$5:$AU$5,"&lt;"&amp;AD$5)))</f>
        <v/>
      </c>
      <c r="AF178" s="44">
        <f>ROUND(AD178-AE178,2)</f>
        <v/>
      </c>
      <c r="AG178" s="44">
        <f>ROUND(AK177*N(Debts!$D$11)/12,2)</f>
        <v/>
      </c>
      <c r="AH178" s="44">
        <f>MIN(N(Debts!$E$11),AK177+AG178)</f>
        <v/>
      </c>
      <c r="AI178" s="44">
        <f>AK177+AG178-AH178</f>
        <v/>
      </c>
      <c r="AJ178" s="44">
        <f>MIN(AI178,MAX(0,$C178-SUMIFS($H178:$AU178,$H$6:$AU$6,"Rest",$H$5:$AU$5,"&lt;"&amp;AI$5)))</f>
        <v/>
      </c>
      <c r="AK178" s="44">
        <f>ROUND(AI178-AJ178,2)</f>
        <v/>
      </c>
      <c r="AL178" s="44">
        <f>ROUND(AP177*N(Debts!$D$12)/12,2)</f>
        <v/>
      </c>
      <c r="AM178" s="44">
        <f>MIN(N(Debts!$E$12),AP177+AL178)</f>
        <v/>
      </c>
      <c r="AN178" s="44">
        <f>AP177+AL178-AM178</f>
        <v/>
      </c>
      <c r="AO178" s="44">
        <f>MIN(AN178,MAX(0,$C178-SUMIFS($H178:$AU178,$H$6:$AU$6,"Rest",$H$5:$AU$5,"&lt;"&amp;AN$5)))</f>
        <v/>
      </c>
      <c r="AP178" s="44">
        <f>ROUND(AN178-AO178,2)</f>
        <v/>
      </c>
      <c r="AQ178" s="44">
        <f>ROUND(AU177*N(Debts!$D$13)/12,2)</f>
        <v/>
      </c>
      <c r="AR178" s="44">
        <f>MIN(N(Debts!$E$13),AU177+AQ178)</f>
        <v/>
      </c>
      <c r="AS178" s="44">
        <f>AU177+AQ178-AR178</f>
        <v/>
      </c>
      <c r="AT178" s="44">
        <f>MIN(AS178,MAX(0,$C178-SUMIFS($H178:$AU178,$H$6:$AU$6,"Rest",$H$5:$AU$5,"&lt;"&amp;AS$5)))</f>
        <v/>
      </c>
      <c r="AU178" s="44">
        <f>ROUND(AS178-AT178,2)</f>
        <v/>
      </c>
    </row>
    <row r="179">
      <c r="A179" s="43" t="n">
        <v>172</v>
      </c>
      <c r="B179" s="45">
        <f>EDATE(Plan!$C$7,A179-1)</f>
        <v/>
      </c>
      <c r="C179" s="46">
        <f>IF(F178&lt;=0.005,0,MAX(0,Plan!$C$6-SUMIF($H$6:$AU$6,"Min paid",H179:AU179)))</f>
        <v/>
      </c>
      <c r="D179" s="46">
        <f>SUMIF($H$6:$AU$6,"Interest",H179:AU179)</f>
        <v/>
      </c>
      <c r="E179" s="46">
        <f>SUMIF($H$6:$AU$6,"Min paid",H179:AU179)+SUMIF($H$6:$AU$6,"Extra paid",H179:AU179)</f>
        <v/>
      </c>
      <c r="F179" s="46">
        <f>SUMIF($H$6:$AU$6,"Balance",H179:AU179)</f>
        <v/>
      </c>
      <c r="G179" s="47">
        <f>IF(AND(F179&lt;=0.005,F178&gt;0.005),A179,"")</f>
        <v/>
      </c>
      <c r="H179" s="44">
        <f>ROUND(L178*N(Debts!$D$6)/12,2)</f>
        <v/>
      </c>
      <c r="I179" s="44">
        <f>MIN(N(Debts!$E$6),L178+H179)</f>
        <v/>
      </c>
      <c r="J179" s="44">
        <f>L178+H179-I179</f>
        <v/>
      </c>
      <c r="K179" s="44">
        <f>MIN(J179,MAX(0,$C179-SUMIFS($H179:$AU179,$H$6:$AU$6,"Rest",$H$5:$AU$5,"&lt;"&amp;J$5)))</f>
        <v/>
      </c>
      <c r="L179" s="44">
        <f>ROUND(J179-K179,2)</f>
        <v/>
      </c>
      <c r="M179" s="44">
        <f>ROUND(Q178*N(Debts!$D$7)/12,2)</f>
        <v/>
      </c>
      <c r="N179" s="44">
        <f>MIN(N(Debts!$E$7),Q178+M179)</f>
        <v/>
      </c>
      <c r="O179" s="44">
        <f>Q178+M179-N179</f>
        <v/>
      </c>
      <c r="P179" s="44">
        <f>MIN(O179,MAX(0,$C179-SUMIFS($H179:$AU179,$H$6:$AU$6,"Rest",$H$5:$AU$5,"&lt;"&amp;O$5)))</f>
        <v/>
      </c>
      <c r="Q179" s="44">
        <f>ROUND(O179-P179,2)</f>
        <v/>
      </c>
      <c r="R179" s="44">
        <f>ROUND(V178*N(Debts!$D$8)/12,2)</f>
        <v/>
      </c>
      <c r="S179" s="44">
        <f>MIN(N(Debts!$E$8),V178+R179)</f>
        <v/>
      </c>
      <c r="T179" s="44">
        <f>V178+R179-S179</f>
        <v/>
      </c>
      <c r="U179" s="44">
        <f>MIN(T179,MAX(0,$C179-SUMIFS($H179:$AU179,$H$6:$AU$6,"Rest",$H$5:$AU$5,"&lt;"&amp;T$5)))</f>
        <v/>
      </c>
      <c r="V179" s="44">
        <f>ROUND(T179-U179,2)</f>
        <v/>
      </c>
      <c r="W179" s="44">
        <f>ROUND(AA178*N(Debts!$D$9)/12,2)</f>
        <v/>
      </c>
      <c r="X179" s="44">
        <f>MIN(N(Debts!$E$9),AA178+W179)</f>
        <v/>
      </c>
      <c r="Y179" s="44">
        <f>AA178+W179-X179</f>
        <v/>
      </c>
      <c r="Z179" s="44">
        <f>MIN(Y179,MAX(0,$C179-SUMIFS($H179:$AU179,$H$6:$AU$6,"Rest",$H$5:$AU$5,"&lt;"&amp;Y$5)))</f>
        <v/>
      </c>
      <c r="AA179" s="44">
        <f>ROUND(Y179-Z179,2)</f>
        <v/>
      </c>
      <c r="AB179" s="44">
        <f>ROUND(AF178*N(Debts!$D$10)/12,2)</f>
        <v/>
      </c>
      <c r="AC179" s="44">
        <f>MIN(N(Debts!$E$10),AF178+AB179)</f>
        <v/>
      </c>
      <c r="AD179" s="44">
        <f>AF178+AB179-AC179</f>
        <v/>
      </c>
      <c r="AE179" s="44">
        <f>MIN(AD179,MAX(0,$C179-SUMIFS($H179:$AU179,$H$6:$AU$6,"Rest",$H$5:$AU$5,"&lt;"&amp;AD$5)))</f>
        <v/>
      </c>
      <c r="AF179" s="44">
        <f>ROUND(AD179-AE179,2)</f>
        <v/>
      </c>
      <c r="AG179" s="44">
        <f>ROUND(AK178*N(Debts!$D$11)/12,2)</f>
        <v/>
      </c>
      <c r="AH179" s="44">
        <f>MIN(N(Debts!$E$11),AK178+AG179)</f>
        <v/>
      </c>
      <c r="AI179" s="44">
        <f>AK178+AG179-AH179</f>
        <v/>
      </c>
      <c r="AJ179" s="44">
        <f>MIN(AI179,MAX(0,$C179-SUMIFS($H179:$AU179,$H$6:$AU$6,"Rest",$H$5:$AU$5,"&lt;"&amp;AI$5)))</f>
        <v/>
      </c>
      <c r="AK179" s="44">
        <f>ROUND(AI179-AJ179,2)</f>
        <v/>
      </c>
      <c r="AL179" s="44">
        <f>ROUND(AP178*N(Debts!$D$12)/12,2)</f>
        <v/>
      </c>
      <c r="AM179" s="44">
        <f>MIN(N(Debts!$E$12),AP178+AL179)</f>
        <v/>
      </c>
      <c r="AN179" s="44">
        <f>AP178+AL179-AM179</f>
        <v/>
      </c>
      <c r="AO179" s="44">
        <f>MIN(AN179,MAX(0,$C179-SUMIFS($H179:$AU179,$H$6:$AU$6,"Rest",$H$5:$AU$5,"&lt;"&amp;AN$5)))</f>
        <v/>
      </c>
      <c r="AP179" s="44">
        <f>ROUND(AN179-AO179,2)</f>
        <v/>
      </c>
      <c r="AQ179" s="44">
        <f>ROUND(AU178*N(Debts!$D$13)/12,2)</f>
        <v/>
      </c>
      <c r="AR179" s="44">
        <f>MIN(N(Debts!$E$13),AU178+AQ179)</f>
        <v/>
      </c>
      <c r="AS179" s="44">
        <f>AU178+AQ179-AR179</f>
        <v/>
      </c>
      <c r="AT179" s="44">
        <f>MIN(AS179,MAX(0,$C179-SUMIFS($H179:$AU179,$H$6:$AU$6,"Rest",$H$5:$AU$5,"&lt;"&amp;AS$5)))</f>
        <v/>
      </c>
      <c r="AU179" s="44">
        <f>ROUND(AS179-AT179,2)</f>
        <v/>
      </c>
    </row>
    <row r="180">
      <c r="A180" s="43" t="n">
        <v>173</v>
      </c>
      <c r="B180" s="45">
        <f>EDATE(Plan!$C$7,A180-1)</f>
        <v/>
      </c>
      <c r="C180" s="46">
        <f>IF(F179&lt;=0.005,0,MAX(0,Plan!$C$6-SUMIF($H$6:$AU$6,"Min paid",H180:AU180)))</f>
        <v/>
      </c>
      <c r="D180" s="46">
        <f>SUMIF($H$6:$AU$6,"Interest",H180:AU180)</f>
        <v/>
      </c>
      <c r="E180" s="46">
        <f>SUMIF($H$6:$AU$6,"Min paid",H180:AU180)+SUMIF($H$6:$AU$6,"Extra paid",H180:AU180)</f>
        <v/>
      </c>
      <c r="F180" s="46">
        <f>SUMIF($H$6:$AU$6,"Balance",H180:AU180)</f>
        <v/>
      </c>
      <c r="G180" s="47">
        <f>IF(AND(F180&lt;=0.005,F179&gt;0.005),A180,"")</f>
        <v/>
      </c>
      <c r="H180" s="44">
        <f>ROUND(L179*N(Debts!$D$6)/12,2)</f>
        <v/>
      </c>
      <c r="I180" s="44">
        <f>MIN(N(Debts!$E$6),L179+H180)</f>
        <v/>
      </c>
      <c r="J180" s="44">
        <f>L179+H180-I180</f>
        <v/>
      </c>
      <c r="K180" s="44">
        <f>MIN(J180,MAX(0,$C180-SUMIFS($H180:$AU180,$H$6:$AU$6,"Rest",$H$5:$AU$5,"&lt;"&amp;J$5)))</f>
        <v/>
      </c>
      <c r="L180" s="44">
        <f>ROUND(J180-K180,2)</f>
        <v/>
      </c>
      <c r="M180" s="44">
        <f>ROUND(Q179*N(Debts!$D$7)/12,2)</f>
        <v/>
      </c>
      <c r="N180" s="44">
        <f>MIN(N(Debts!$E$7),Q179+M180)</f>
        <v/>
      </c>
      <c r="O180" s="44">
        <f>Q179+M180-N180</f>
        <v/>
      </c>
      <c r="P180" s="44">
        <f>MIN(O180,MAX(0,$C180-SUMIFS($H180:$AU180,$H$6:$AU$6,"Rest",$H$5:$AU$5,"&lt;"&amp;O$5)))</f>
        <v/>
      </c>
      <c r="Q180" s="44">
        <f>ROUND(O180-P180,2)</f>
        <v/>
      </c>
      <c r="R180" s="44">
        <f>ROUND(V179*N(Debts!$D$8)/12,2)</f>
        <v/>
      </c>
      <c r="S180" s="44">
        <f>MIN(N(Debts!$E$8),V179+R180)</f>
        <v/>
      </c>
      <c r="T180" s="44">
        <f>V179+R180-S180</f>
        <v/>
      </c>
      <c r="U180" s="44">
        <f>MIN(T180,MAX(0,$C180-SUMIFS($H180:$AU180,$H$6:$AU$6,"Rest",$H$5:$AU$5,"&lt;"&amp;T$5)))</f>
        <v/>
      </c>
      <c r="V180" s="44">
        <f>ROUND(T180-U180,2)</f>
        <v/>
      </c>
      <c r="W180" s="44">
        <f>ROUND(AA179*N(Debts!$D$9)/12,2)</f>
        <v/>
      </c>
      <c r="X180" s="44">
        <f>MIN(N(Debts!$E$9),AA179+W180)</f>
        <v/>
      </c>
      <c r="Y180" s="44">
        <f>AA179+W180-X180</f>
        <v/>
      </c>
      <c r="Z180" s="44">
        <f>MIN(Y180,MAX(0,$C180-SUMIFS($H180:$AU180,$H$6:$AU$6,"Rest",$H$5:$AU$5,"&lt;"&amp;Y$5)))</f>
        <v/>
      </c>
      <c r="AA180" s="44">
        <f>ROUND(Y180-Z180,2)</f>
        <v/>
      </c>
      <c r="AB180" s="44">
        <f>ROUND(AF179*N(Debts!$D$10)/12,2)</f>
        <v/>
      </c>
      <c r="AC180" s="44">
        <f>MIN(N(Debts!$E$10),AF179+AB180)</f>
        <v/>
      </c>
      <c r="AD180" s="44">
        <f>AF179+AB180-AC180</f>
        <v/>
      </c>
      <c r="AE180" s="44">
        <f>MIN(AD180,MAX(0,$C180-SUMIFS($H180:$AU180,$H$6:$AU$6,"Rest",$H$5:$AU$5,"&lt;"&amp;AD$5)))</f>
        <v/>
      </c>
      <c r="AF180" s="44">
        <f>ROUND(AD180-AE180,2)</f>
        <v/>
      </c>
      <c r="AG180" s="44">
        <f>ROUND(AK179*N(Debts!$D$11)/12,2)</f>
        <v/>
      </c>
      <c r="AH180" s="44">
        <f>MIN(N(Debts!$E$11),AK179+AG180)</f>
        <v/>
      </c>
      <c r="AI180" s="44">
        <f>AK179+AG180-AH180</f>
        <v/>
      </c>
      <c r="AJ180" s="44">
        <f>MIN(AI180,MAX(0,$C180-SUMIFS($H180:$AU180,$H$6:$AU$6,"Rest",$H$5:$AU$5,"&lt;"&amp;AI$5)))</f>
        <v/>
      </c>
      <c r="AK180" s="44">
        <f>ROUND(AI180-AJ180,2)</f>
        <v/>
      </c>
      <c r="AL180" s="44">
        <f>ROUND(AP179*N(Debts!$D$12)/12,2)</f>
        <v/>
      </c>
      <c r="AM180" s="44">
        <f>MIN(N(Debts!$E$12),AP179+AL180)</f>
        <v/>
      </c>
      <c r="AN180" s="44">
        <f>AP179+AL180-AM180</f>
        <v/>
      </c>
      <c r="AO180" s="44">
        <f>MIN(AN180,MAX(0,$C180-SUMIFS($H180:$AU180,$H$6:$AU$6,"Rest",$H$5:$AU$5,"&lt;"&amp;AN$5)))</f>
        <v/>
      </c>
      <c r="AP180" s="44">
        <f>ROUND(AN180-AO180,2)</f>
        <v/>
      </c>
      <c r="AQ180" s="44">
        <f>ROUND(AU179*N(Debts!$D$13)/12,2)</f>
        <v/>
      </c>
      <c r="AR180" s="44">
        <f>MIN(N(Debts!$E$13),AU179+AQ180)</f>
        <v/>
      </c>
      <c r="AS180" s="44">
        <f>AU179+AQ180-AR180</f>
        <v/>
      </c>
      <c r="AT180" s="44">
        <f>MIN(AS180,MAX(0,$C180-SUMIFS($H180:$AU180,$H$6:$AU$6,"Rest",$H$5:$AU$5,"&lt;"&amp;AS$5)))</f>
        <v/>
      </c>
      <c r="AU180" s="44">
        <f>ROUND(AS180-AT180,2)</f>
        <v/>
      </c>
    </row>
    <row r="181">
      <c r="A181" s="43" t="n">
        <v>174</v>
      </c>
      <c r="B181" s="45">
        <f>EDATE(Plan!$C$7,A181-1)</f>
        <v/>
      </c>
      <c r="C181" s="46">
        <f>IF(F180&lt;=0.005,0,MAX(0,Plan!$C$6-SUMIF($H$6:$AU$6,"Min paid",H181:AU181)))</f>
        <v/>
      </c>
      <c r="D181" s="46">
        <f>SUMIF($H$6:$AU$6,"Interest",H181:AU181)</f>
        <v/>
      </c>
      <c r="E181" s="46">
        <f>SUMIF($H$6:$AU$6,"Min paid",H181:AU181)+SUMIF($H$6:$AU$6,"Extra paid",H181:AU181)</f>
        <v/>
      </c>
      <c r="F181" s="46">
        <f>SUMIF($H$6:$AU$6,"Balance",H181:AU181)</f>
        <v/>
      </c>
      <c r="G181" s="47">
        <f>IF(AND(F181&lt;=0.005,F180&gt;0.005),A181,"")</f>
        <v/>
      </c>
      <c r="H181" s="44">
        <f>ROUND(L180*N(Debts!$D$6)/12,2)</f>
        <v/>
      </c>
      <c r="I181" s="44">
        <f>MIN(N(Debts!$E$6),L180+H181)</f>
        <v/>
      </c>
      <c r="J181" s="44">
        <f>L180+H181-I181</f>
        <v/>
      </c>
      <c r="K181" s="44">
        <f>MIN(J181,MAX(0,$C181-SUMIFS($H181:$AU181,$H$6:$AU$6,"Rest",$H$5:$AU$5,"&lt;"&amp;J$5)))</f>
        <v/>
      </c>
      <c r="L181" s="44">
        <f>ROUND(J181-K181,2)</f>
        <v/>
      </c>
      <c r="M181" s="44">
        <f>ROUND(Q180*N(Debts!$D$7)/12,2)</f>
        <v/>
      </c>
      <c r="N181" s="44">
        <f>MIN(N(Debts!$E$7),Q180+M181)</f>
        <v/>
      </c>
      <c r="O181" s="44">
        <f>Q180+M181-N181</f>
        <v/>
      </c>
      <c r="P181" s="44">
        <f>MIN(O181,MAX(0,$C181-SUMIFS($H181:$AU181,$H$6:$AU$6,"Rest",$H$5:$AU$5,"&lt;"&amp;O$5)))</f>
        <v/>
      </c>
      <c r="Q181" s="44">
        <f>ROUND(O181-P181,2)</f>
        <v/>
      </c>
      <c r="R181" s="44">
        <f>ROUND(V180*N(Debts!$D$8)/12,2)</f>
        <v/>
      </c>
      <c r="S181" s="44">
        <f>MIN(N(Debts!$E$8),V180+R181)</f>
        <v/>
      </c>
      <c r="T181" s="44">
        <f>V180+R181-S181</f>
        <v/>
      </c>
      <c r="U181" s="44">
        <f>MIN(T181,MAX(0,$C181-SUMIFS($H181:$AU181,$H$6:$AU$6,"Rest",$H$5:$AU$5,"&lt;"&amp;T$5)))</f>
        <v/>
      </c>
      <c r="V181" s="44">
        <f>ROUND(T181-U181,2)</f>
        <v/>
      </c>
      <c r="W181" s="44">
        <f>ROUND(AA180*N(Debts!$D$9)/12,2)</f>
        <v/>
      </c>
      <c r="X181" s="44">
        <f>MIN(N(Debts!$E$9),AA180+W181)</f>
        <v/>
      </c>
      <c r="Y181" s="44">
        <f>AA180+W181-X181</f>
        <v/>
      </c>
      <c r="Z181" s="44">
        <f>MIN(Y181,MAX(0,$C181-SUMIFS($H181:$AU181,$H$6:$AU$6,"Rest",$H$5:$AU$5,"&lt;"&amp;Y$5)))</f>
        <v/>
      </c>
      <c r="AA181" s="44">
        <f>ROUND(Y181-Z181,2)</f>
        <v/>
      </c>
      <c r="AB181" s="44">
        <f>ROUND(AF180*N(Debts!$D$10)/12,2)</f>
        <v/>
      </c>
      <c r="AC181" s="44">
        <f>MIN(N(Debts!$E$10),AF180+AB181)</f>
        <v/>
      </c>
      <c r="AD181" s="44">
        <f>AF180+AB181-AC181</f>
        <v/>
      </c>
      <c r="AE181" s="44">
        <f>MIN(AD181,MAX(0,$C181-SUMIFS($H181:$AU181,$H$6:$AU$6,"Rest",$H$5:$AU$5,"&lt;"&amp;AD$5)))</f>
        <v/>
      </c>
      <c r="AF181" s="44">
        <f>ROUND(AD181-AE181,2)</f>
        <v/>
      </c>
      <c r="AG181" s="44">
        <f>ROUND(AK180*N(Debts!$D$11)/12,2)</f>
        <v/>
      </c>
      <c r="AH181" s="44">
        <f>MIN(N(Debts!$E$11),AK180+AG181)</f>
        <v/>
      </c>
      <c r="AI181" s="44">
        <f>AK180+AG181-AH181</f>
        <v/>
      </c>
      <c r="AJ181" s="44">
        <f>MIN(AI181,MAX(0,$C181-SUMIFS($H181:$AU181,$H$6:$AU$6,"Rest",$H$5:$AU$5,"&lt;"&amp;AI$5)))</f>
        <v/>
      </c>
      <c r="AK181" s="44">
        <f>ROUND(AI181-AJ181,2)</f>
        <v/>
      </c>
      <c r="AL181" s="44">
        <f>ROUND(AP180*N(Debts!$D$12)/12,2)</f>
        <v/>
      </c>
      <c r="AM181" s="44">
        <f>MIN(N(Debts!$E$12),AP180+AL181)</f>
        <v/>
      </c>
      <c r="AN181" s="44">
        <f>AP180+AL181-AM181</f>
        <v/>
      </c>
      <c r="AO181" s="44">
        <f>MIN(AN181,MAX(0,$C181-SUMIFS($H181:$AU181,$H$6:$AU$6,"Rest",$H$5:$AU$5,"&lt;"&amp;AN$5)))</f>
        <v/>
      </c>
      <c r="AP181" s="44">
        <f>ROUND(AN181-AO181,2)</f>
        <v/>
      </c>
      <c r="AQ181" s="44">
        <f>ROUND(AU180*N(Debts!$D$13)/12,2)</f>
        <v/>
      </c>
      <c r="AR181" s="44">
        <f>MIN(N(Debts!$E$13),AU180+AQ181)</f>
        <v/>
      </c>
      <c r="AS181" s="44">
        <f>AU180+AQ181-AR181</f>
        <v/>
      </c>
      <c r="AT181" s="44">
        <f>MIN(AS181,MAX(0,$C181-SUMIFS($H181:$AU181,$H$6:$AU$6,"Rest",$H$5:$AU$5,"&lt;"&amp;AS$5)))</f>
        <v/>
      </c>
      <c r="AU181" s="44">
        <f>ROUND(AS181-AT181,2)</f>
        <v/>
      </c>
    </row>
    <row r="182">
      <c r="A182" s="43" t="n">
        <v>175</v>
      </c>
      <c r="B182" s="45">
        <f>EDATE(Plan!$C$7,A182-1)</f>
        <v/>
      </c>
      <c r="C182" s="46">
        <f>IF(F181&lt;=0.005,0,MAX(0,Plan!$C$6-SUMIF($H$6:$AU$6,"Min paid",H182:AU182)))</f>
        <v/>
      </c>
      <c r="D182" s="46">
        <f>SUMIF($H$6:$AU$6,"Interest",H182:AU182)</f>
        <v/>
      </c>
      <c r="E182" s="46">
        <f>SUMIF($H$6:$AU$6,"Min paid",H182:AU182)+SUMIF($H$6:$AU$6,"Extra paid",H182:AU182)</f>
        <v/>
      </c>
      <c r="F182" s="46">
        <f>SUMIF($H$6:$AU$6,"Balance",H182:AU182)</f>
        <v/>
      </c>
      <c r="G182" s="47">
        <f>IF(AND(F182&lt;=0.005,F181&gt;0.005),A182,"")</f>
        <v/>
      </c>
      <c r="H182" s="44">
        <f>ROUND(L181*N(Debts!$D$6)/12,2)</f>
        <v/>
      </c>
      <c r="I182" s="44">
        <f>MIN(N(Debts!$E$6),L181+H182)</f>
        <v/>
      </c>
      <c r="J182" s="44">
        <f>L181+H182-I182</f>
        <v/>
      </c>
      <c r="K182" s="44">
        <f>MIN(J182,MAX(0,$C182-SUMIFS($H182:$AU182,$H$6:$AU$6,"Rest",$H$5:$AU$5,"&lt;"&amp;J$5)))</f>
        <v/>
      </c>
      <c r="L182" s="44">
        <f>ROUND(J182-K182,2)</f>
        <v/>
      </c>
      <c r="M182" s="44">
        <f>ROUND(Q181*N(Debts!$D$7)/12,2)</f>
        <v/>
      </c>
      <c r="N182" s="44">
        <f>MIN(N(Debts!$E$7),Q181+M182)</f>
        <v/>
      </c>
      <c r="O182" s="44">
        <f>Q181+M182-N182</f>
        <v/>
      </c>
      <c r="P182" s="44">
        <f>MIN(O182,MAX(0,$C182-SUMIFS($H182:$AU182,$H$6:$AU$6,"Rest",$H$5:$AU$5,"&lt;"&amp;O$5)))</f>
        <v/>
      </c>
      <c r="Q182" s="44">
        <f>ROUND(O182-P182,2)</f>
        <v/>
      </c>
      <c r="R182" s="44">
        <f>ROUND(V181*N(Debts!$D$8)/12,2)</f>
        <v/>
      </c>
      <c r="S182" s="44">
        <f>MIN(N(Debts!$E$8),V181+R182)</f>
        <v/>
      </c>
      <c r="T182" s="44">
        <f>V181+R182-S182</f>
        <v/>
      </c>
      <c r="U182" s="44">
        <f>MIN(T182,MAX(0,$C182-SUMIFS($H182:$AU182,$H$6:$AU$6,"Rest",$H$5:$AU$5,"&lt;"&amp;T$5)))</f>
        <v/>
      </c>
      <c r="V182" s="44">
        <f>ROUND(T182-U182,2)</f>
        <v/>
      </c>
      <c r="W182" s="44">
        <f>ROUND(AA181*N(Debts!$D$9)/12,2)</f>
        <v/>
      </c>
      <c r="X182" s="44">
        <f>MIN(N(Debts!$E$9),AA181+W182)</f>
        <v/>
      </c>
      <c r="Y182" s="44">
        <f>AA181+W182-X182</f>
        <v/>
      </c>
      <c r="Z182" s="44">
        <f>MIN(Y182,MAX(0,$C182-SUMIFS($H182:$AU182,$H$6:$AU$6,"Rest",$H$5:$AU$5,"&lt;"&amp;Y$5)))</f>
        <v/>
      </c>
      <c r="AA182" s="44">
        <f>ROUND(Y182-Z182,2)</f>
        <v/>
      </c>
      <c r="AB182" s="44">
        <f>ROUND(AF181*N(Debts!$D$10)/12,2)</f>
        <v/>
      </c>
      <c r="AC182" s="44">
        <f>MIN(N(Debts!$E$10),AF181+AB182)</f>
        <v/>
      </c>
      <c r="AD182" s="44">
        <f>AF181+AB182-AC182</f>
        <v/>
      </c>
      <c r="AE182" s="44">
        <f>MIN(AD182,MAX(0,$C182-SUMIFS($H182:$AU182,$H$6:$AU$6,"Rest",$H$5:$AU$5,"&lt;"&amp;AD$5)))</f>
        <v/>
      </c>
      <c r="AF182" s="44">
        <f>ROUND(AD182-AE182,2)</f>
        <v/>
      </c>
      <c r="AG182" s="44">
        <f>ROUND(AK181*N(Debts!$D$11)/12,2)</f>
        <v/>
      </c>
      <c r="AH182" s="44">
        <f>MIN(N(Debts!$E$11),AK181+AG182)</f>
        <v/>
      </c>
      <c r="AI182" s="44">
        <f>AK181+AG182-AH182</f>
        <v/>
      </c>
      <c r="AJ182" s="44">
        <f>MIN(AI182,MAX(0,$C182-SUMIFS($H182:$AU182,$H$6:$AU$6,"Rest",$H$5:$AU$5,"&lt;"&amp;AI$5)))</f>
        <v/>
      </c>
      <c r="AK182" s="44">
        <f>ROUND(AI182-AJ182,2)</f>
        <v/>
      </c>
      <c r="AL182" s="44">
        <f>ROUND(AP181*N(Debts!$D$12)/12,2)</f>
        <v/>
      </c>
      <c r="AM182" s="44">
        <f>MIN(N(Debts!$E$12),AP181+AL182)</f>
        <v/>
      </c>
      <c r="AN182" s="44">
        <f>AP181+AL182-AM182</f>
        <v/>
      </c>
      <c r="AO182" s="44">
        <f>MIN(AN182,MAX(0,$C182-SUMIFS($H182:$AU182,$H$6:$AU$6,"Rest",$H$5:$AU$5,"&lt;"&amp;AN$5)))</f>
        <v/>
      </c>
      <c r="AP182" s="44">
        <f>ROUND(AN182-AO182,2)</f>
        <v/>
      </c>
      <c r="AQ182" s="44">
        <f>ROUND(AU181*N(Debts!$D$13)/12,2)</f>
        <v/>
      </c>
      <c r="AR182" s="44">
        <f>MIN(N(Debts!$E$13),AU181+AQ182)</f>
        <v/>
      </c>
      <c r="AS182" s="44">
        <f>AU181+AQ182-AR182</f>
        <v/>
      </c>
      <c r="AT182" s="44">
        <f>MIN(AS182,MAX(0,$C182-SUMIFS($H182:$AU182,$H$6:$AU$6,"Rest",$H$5:$AU$5,"&lt;"&amp;AS$5)))</f>
        <v/>
      </c>
      <c r="AU182" s="44">
        <f>ROUND(AS182-AT182,2)</f>
        <v/>
      </c>
    </row>
    <row r="183">
      <c r="A183" s="43" t="n">
        <v>176</v>
      </c>
      <c r="B183" s="45">
        <f>EDATE(Plan!$C$7,A183-1)</f>
        <v/>
      </c>
      <c r="C183" s="46">
        <f>IF(F182&lt;=0.005,0,MAX(0,Plan!$C$6-SUMIF($H$6:$AU$6,"Min paid",H183:AU183)))</f>
        <v/>
      </c>
      <c r="D183" s="46">
        <f>SUMIF($H$6:$AU$6,"Interest",H183:AU183)</f>
        <v/>
      </c>
      <c r="E183" s="46">
        <f>SUMIF($H$6:$AU$6,"Min paid",H183:AU183)+SUMIF($H$6:$AU$6,"Extra paid",H183:AU183)</f>
        <v/>
      </c>
      <c r="F183" s="46">
        <f>SUMIF($H$6:$AU$6,"Balance",H183:AU183)</f>
        <v/>
      </c>
      <c r="G183" s="47">
        <f>IF(AND(F183&lt;=0.005,F182&gt;0.005),A183,"")</f>
        <v/>
      </c>
      <c r="H183" s="44">
        <f>ROUND(L182*N(Debts!$D$6)/12,2)</f>
        <v/>
      </c>
      <c r="I183" s="44">
        <f>MIN(N(Debts!$E$6),L182+H183)</f>
        <v/>
      </c>
      <c r="J183" s="44">
        <f>L182+H183-I183</f>
        <v/>
      </c>
      <c r="K183" s="44">
        <f>MIN(J183,MAX(0,$C183-SUMIFS($H183:$AU183,$H$6:$AU$6,"Rest",$H$5:$AU$5,"&lt;"&amp;J$5)))</f>
        <v/>
      </c>
      <c r="L183" s="44">
        <f>ROUND(J183-K183,2)</f>
        <v/>
      </c>
      <c r="M183" s="44">
        <f>ROUND(Q182*N(Debts!$D$7)/12,2)</f>
        <v/>
      </c>
      <c r="N183" s="44">
        <f>MIN(N(Debts!$E$7),Q182+M183)</f>
        <v/>
      </c>
      <c r="O183" s="44">
        <f>Q182+M183-N183</f>
        <v/>
      </c>
      <c r="P183" s="44">
        <f>MIN(O183,MAX(0,$C183-SUMIFS($H183:$AU183,$H$6:$AU$6,"Rest",$H$5:$AU$5,"&lt;"&amp;O$5)))</f>
        <v/>
      </c>
      <c r="Q183" s="44">
        <f>ROUND(O183-P183,2)</f>
        <v/>
      </c>
      <c r="R183" s="44">
        <f>ROUND(V182*N(Debts!$D$8)/12,2)</f>
        <v/>
      </c>
      <c r="S183" s="44">
        <f>MIN(N(Debts!$E$8),V182+R183)</f>
        <v/>
      </c>
      <c r="T183" s="44">
        <f>V182+R183-S183</f>
        <v/>
      </c>
      <c r="U183" s="44">
        <f>MIN(T183,MAX(0,$C183-SUMIFS($H183:$AU183,$H$6:$AU$6,"Rest",$H$5:$AU$5,"&lt;"&amp;T$5)))</f>
        <v/>
      </c>
      <c r="V183" s="44">
        <f>ROUND(T183-U183,2)</f>
        <v/>
      </c>
      <c r="W183" s="44">
        <f>ROUND(AA182*N(Debts!$D$9)/12,2)</f>
        <v/>
      </c>
      <c r="X183" s="44">
        <f>MIN(N(Debts!$E$9),AA182+W183)</f>
        <v/>
      </c>
      <c r="Y183" s="44">
        <f>AA182+W183-X183</f>
        <v/>
      </c>
      <c r="Z183" s="44">
        <f>MIN(Y183,MAX(0,$C183-SUMIFS($H183:$AU183,$H$6:$AU$6,"Rest",$H$5:$AU$5,"&lt;"&amp;Y$5)))</f>
        <v/>
      </c>
      <c r="AA183" s="44">
        <f>ROUND(Y183-Z183,2)</f>
        <v/>
      </c>
      <c r="AB183" s="44">
        <f>ROUND(AF182*N(Debts!$D$10)/12,2)</f>
        <v/>
      </c>
      <c r="AC183" s="44">
        <f>MIN(N(Debts!$E$10),AF182+AB183)</f>
        <v/>
      </c>
      <c r="AD183" s="44">
        <f>AF182+AB183-AC183</f>
        <v/>
      </c>
      <c r="AE183" s="44">
        <f>MIN(AD183,MAX(0,$C183-SUMIFS($H183:$AU183,$H$6:$AU$6,"Rest",$H$5:$AU$5,"&lt;"&amp;AD$5)))</f>
        <v/>
      </c>
      <c r="AF183" s="44">
        <f>ROUND(AD183-AE183,2)</f>
        <v/>
      </c>
      <c r="AG183" s="44">
        <f>ROUND(AK182*N(Debts!$D$11)/12,2)</f>
        <v/>
      </c>
      <c r="AH183" s="44">
        <f>MIN(N(Debts!$E$11),AK182+AG183)</f>
        <v/>
      </c>
      <c r="AI183" s="44">
        <f>AK182+AG183-AH183</f>
        <v/>
      </c>
      <c r="AJ183" s="44">
        <f>MIN(AI183,MAX(0,$C183-SUMIFS($H183:$AU183,$H$6:$AU$6,"Rest",$H$5:$AU$5,"&lt;"&amp;AI$5)))</f>
        <v/>
      </c>
      <c r="AK183" s="44">
        <f>ROUND(AI183-AJ183,2)</f>
        <v/>
      </c>
      <c r="AL183" s="44">
        <f>ROUND(AP182*N(Debts!$D$12)/12,2)</f>
        <v/>
      </c>
      <c r="AM183" s="44">
        <f>MIN(N(Debts!$E$12),AP182+AL183)</f>
        <v/>
      </c>
      <c r="AN183" s="44">
        <f>AP182+AL183-AM183</f>
        <v/>
      </c>
      <c r="AO183" s="44">
        <f>MIN(AN183,MAX(0,$C183-SUMIFS($H183:$AU183,$H$6:$AU$6,"Rest",$H$5:$AU$5,"&lt;"&amp;AN$5)))</f>
        <v/>
      </c>
      <c r="AP183" s="44">
        <f>ROUND(AN183-AO183,2)</f>
        <v/>
      </c>
      <c r="AQ183" s="44">
        <f>ROUND(AU182*N(Debts!$D$13)/12,2)</f>
        <v/>
      </c>
      <c r="AR183" s="44">
        <f>MIN(N(Debts!$E$13),AU182+AQ183)</f>
        <v/>
      </c>
      <c r="AS183" s="44">
        <f>AU182+AQ183-AR183</f>
        <v/>
      </c>
      <c r="AT183" s="44">
        <f>MIN(AS183,MAX(0,$C183-SUMIFS($H183:$AU183,$H$6:$AU$6,"Rest",$H$5:$AU$5,"&lt;"&amp;AS$5)))</f>
        <v/>
      </c>
      <c r="AU183" s="44">
        <f>ROUND(AS183-AT183,2)</f>
        <v/>
      </c>
    </row>
    <row r="184">
      <c r="A184" s="43" t="n">
        <v>177</v>
      </c>
      <c r="B184" s="45">
        <f>EDATE(Plan!$C$7,A184-1)</f>
        <v/>
      </c>
      <c r="C184" s="46">
        <f>IF(F183&lt;=0.005,0,MAX(0,Plan!$C$6-SUMIF($H$6:$AU$6,"Min paid",H184:AU184)))</f>
        <v/>
      </c>
      <c r="D184" s="46">
        <f>SUMIF($H$6:$AU$6,"Interest",H184:AU184)</f>
        <v/>
      </c>
      <c r="E184" s="46">
        <f>SUMIF($H$6:$AU$6,"Min paid",H184:AU184)+SUMIF($H$6:$AU$6,"Extra paid",H184:AU184)</f>
        <v/>
      </c>
      <c r="F184" s="46">
        <f>SUMIF($H$6:$AU$6,"Balance",H184:AU184)</f>
        <v/>
      </c>
      <c r="G184" s="47">
        <f>IF(AND(F184&lt;=0.005,F183&gt;0.005),A184,"")</f>
        <v/>
      </c>
      <c r="H184" s="44">
        <f>ROUND(L183*N(Debts!$D$6)/12,2)</f>
        <v/>
      </c>
      <c r="I184" s="44">
        <f>MIN(N(Debts!$E$6),L183+H184)</f>
        <v/>
      </c>
      <c r="J184" s="44">
        <f>L183+H184-I184</f>
        <v/>
      </c>
      <c r="K184" s="44">
        <f>MIN(J184,MAX(0,$C184-SUMIFS($H184:$AU184,$H$6:$AU$6,"Rest",$H$5:$AU$5,"&lt;"&amp;J$5)))</f>
        <v/>
      </c>
      <c r="L184" s="44">
        <f>ROUND(J184-K184,2)</f>
        <v/>
      </c>
      <c r="M184" s="44">
        <f>ROUND(Q183*N(Debts!$D$7)/12,2)</f>
        <v/>
      </c>
      <c r="N184" s="44">
        <f>MIN(N(Debts!$E$7),Q183+M184)</f>
        <v/>
      </c>
      <c r="O184" s="44">
        <f>Q183+M184-N184</f>
        <v/>
      </c>
      <c r="P184" s="44">
        <f>MIN(O184,MAX(0,$C184-SUMIFS($H184:$AU184,$H$6:$AU$6,"Rest",$H$5:$AU$5,"&lt;"&amp;O$5)))</f>
        <v/>
      </c>
      <c r="Q184" s="44">
        <f>ROUND(O184-P184,2)</f>
        <v/>
      </c>
      <c r="R184" s="44">
        <f>ROUND(V183*N(Debts!$D$8)/12,2)</f>
        <v/>
      </c>
      <c r="S184" s="44">
        <f>MIN(N(Debts!$E$8),V183+R184)</f>
        <v/>
      </c>
      <c r="T184" s="44">
        <f>V183+R184-S184</f>
        <v/>
      </c>
      <c r="U184" s="44">
        <f>MIN(T184,MAX(0,$C184-SUMIFS($H184:$AU184,$H$6:$AU$6,"Rest",$H$5:$AU$5,"&lt;"&amp;T$5)))</f>
        <v/>
      </c>
      <c r="V184" s="44">
        <f>ROUND(T184-U184,2)</f>
        <v/>
      </c>
      <c r="W184" s="44">
        <f>ROUND(AA183*N(Debts!$D$9)/12,2)</f>
        <v/>
      </c>
      <c r="X184" s="44">
        <f>MIN(N(Debts!$E$9),AA183+W184)</f>
        <v/>
      </c>
      <c r="Y184" s="44">
        <f>AA183+W184-X184</f>
        <v/>
      </c>
      <c r="Z184" s="44">
        <f>MIN(Y184,MAX(0,$C184-SUMIFS($H184:$AU184,$H$6:$AU$6,"Rest",$H$5:$AU$5,"&lt;"&amp;Y$5)))</f>
        <v/>
      </c>
      <c r="AA184" s="44">
        <f>ROUND(Y184-Z184,2)</f>
        <v/>
      </c>
      <c r="AB184" s="44">
        <f>ROUND(AF183*N(Debts!$D$10)/12,2)</f>
        <v/>
      </c>
      <c r="AC184" s="44">
        <f>MIN(N(Debts!$E$10),AF183+AB184)</f>
        <v/>
      </c>
      <c r="AD184" s="44">
        <f>AF183+AB184-AC184</f>
        <v/>
      </c>
      <c r="AE184" s="44">
        <f>MIN(AD184,MAX(0,$C184-SUMIFS($H184:$AU184,$H$6:$AU$6,"Rest",$H$5:$AU$5,"&lt;"&amp;AD$5)))</f>
        <v/>
      </c>
      <c r="AF184" s="44">
        <f>ROUND(AD184-AE184,2)</f>
        <v/>
      </c>
      <c r="AG184" s="44">
        <f>ROUND(AK183*N(Debts!$D$11)/12,2)</f>
        <v/>
      </c>
      <c r="AH184" s="44">
        <f>MIN(N(Debts!$E$11),AK183+AG184)</f>
        <v/>
      </c>
      <c r="AI184" s="44">
        <f>AK183+AG184-AH184</f>
        <v/>
      </c>
      <c r="AJ184" s="44">
        <f>MIN(AI184,MAX(0,$C184-SUMIFS($H184:$AU184,$H$6:$AU$6,"Rest",$H$5:$AU$5,"&lt;"&amp;AI$5)))</f>
        <v/>
      </c>
      <c r="AK184" s="44">
        <f>ROUND(AI184-AJ184,2)</f>
        <v/>
      </c>
      <c r="AL184" s="44">
        <f>ROUND(AP183*N(Debts!$D$12)/12,2)</f>
        <v/>
      </c>
      <c r="AM184" s="44">
        <f>MIN(N(Debts!$E$12),AP183+AL184)</f>
        <v/>
      </c>
      <c r="AN184" s="44">
        <f>AP183+AL184-AM184</f>
        <v/>
      </c>
      <c r="AO184" s="44">
        <f>MIN(AN184,MAX(0,$C184-SUMIFS($H184:$AU184,$H$6:$AU$6,"Rest",$H$5:$AU$5,"&lt;"&amp;AN$5)))</f>
        <v/>
      </c>
      <c r="AP184" s="44">
        <f>ROUND(AN184-AO184,2)</f>
        <v/>
      </c>
      <c r="AQ184" s="44">
        <f>ROUND(AU183*N(Debts!$D$13)/12,2)</f>
        <v/>
      </c>
      <c r="AR184" s="44">
        <f>MIN(N(Debts!$E$13),AU183+AQ184)</f>
        <v/>
      </c>
      <c r="AS184" s="44">
        <f>AU183+AQ184-AR184</f>
        <v/>
      </c>
      <c r="AT184" s="44">
        <f>MIN(AS184,MAX(0,$C184-SUMIFS($H184:$AU184,$H$6:$AU$6,"Rest",$H$5:$AU$5,"&lt;"&amp;AS$5)))</f>
        <v/>
      </c>
      <c r="AU184" s="44">
        <f>ROUND(AS184-AT184,2)</f>
        <v/>
      </c>
    </row>
    <row r="185">
      <c r="A185" s="43" t="n">
        <v>178</v>
      </c>
      <c r="B185" s="45">
        <f>EDATE(Plan!$C$7,A185-1)</f>
        <v/>
      </c>
      <c r="C185" s="46">
        <f>IF(F184&lt;=0.005,0,MAX(0,Plan!$C$6-SUMIF($H$6:$AU$6,"Min paid",H185:AU185)))</f>
        <v/>
      </c>
      <c r="D185" s="46">
        <f>SUMIF($H$6:$AU$6,"Interest",H185:AU185)</f>
        <v/>
      </c>
      <c r="E185" s="46">
        <f>SUMIF($H$6:$AU$6,"Min paid",H185:AU185)+SUMIF($H$6:$AU$6,"Extra paid",H185:AU185)</f>
        <v/>
      </c>
      <c r="F185" s="46">
        <f>SUMIF($H$6:$AU$6,"Balance",H185:AU185)</f>
        <v/>
      </c>
      <c r="G185" s="47">
        <f>IF(AND(F185&lt;=0.005,F184&gt;0.005),A185,"")</f>
        <v/>
      </c>
      <c r="H185" s="44">
        <f>ROUND(L184*N(Debts!$D$6)/12,2)</f>
        <v/>
      </c>
      <c r="I185" s="44">
        <f>MIN(N(Debts!$E$6),L184+H185)</f>
        <v/>
      </c>
      <c r="J185" s="44">
        <f>L184+H185-I185</f>
        <v/>
      </c>
      <c r="K185" s="44">
        <f>MIN(J185,MAX(0,$C185-SUMIFS($H185:$AU185,$H$6:$AU$6,"Rest",$H$5:$AU$5,"&lt;"&amp;J$5)))</f>
        <v/>
      </c>
      <c r="L185" s="44">
        <f>ROUND(J185-K185,2)</f>
        <v/>
      </c>
      <c r="M185" s="44">
        <f>ROUND(Q184*N(Debts!$D$7)/12,2)</f>
        <v/>
      </c>
      <c r="N185" s="44">
        <f>MIN(N(Debts!$E$7),Q184+M185)</f>
        <v/>
      </c>
      <c r="O185" s="44">
        <f>Q184+M185-N185</f>
        <v/>
      </c>
      <c r="P185" s="44">
        <f>MIN(O185,MAX(0,$C185-SUMIFS($H185:$AU185,$H$6:$AU$6,"Rest",$H$5:$AU$5,"&lt;"&amp;O$5)))</f>
        <v/>
      </c>
      <c r="Q185" s="44">
        <f>ROUND(O185-P185,2)</f>
        <v/>
      </c>
      <c r="R185" s="44">
        <f>ROUND(V184*N(Debts!$D$8)/12,2)</f>
        <v/>
      </c>
      <c r="S185" s="44">
        <f>MIN(N(Debts!$E$8),V184+R185)</f>
        <v/>
      </c>
      <c r="T185" s="44">
        <f>V184+R185-S185</f>
        <v/>
      </c>
      <c r="U185" s="44">
        <f>MIN(T185,MAX(0,$C185-SUMIFS($H185:$AU185,$H$6:$AU$6,"Rest",$H$5:$AU$5,"&lt;"&amp;T$5)))</f>
        <v/>
      </c>
      <c r="V185" s="44">
        <f>ROUND(T185-U185,2)</f>
        <v/>
      </c>
      <c r="W185" s="44">
        <f>ROUND(AA184*N(Debts!$D$9)/12,2)</f>
        <v/>
      </c>
      <c r="X185" s="44">
        <f>MIN(N(Debts!$E$9),AA184+W185)</f>
        <v/>
      </c>
      <c r="Y185" s="44">
        <f>AA184+W185-X185</f>
        <v/>
      </c>
      <c r="Z185" s="44">
        <f>MIN(Y185,MAX(0,$C185-SUMIFS($H185:$AU185,$H$6:$AU$6,"Rest",$H$5:$AU$5,"&lt;"&amp;Y$5)))</f>
        <v/>
      </c>
      <c r="AA185" s="44">
        <f>ROUND(Y185-Z185,2)</f>
        <v/>
      </c>
      <c r="AB185" s="44">
        <f>ROUND(AF184*N(Debts!$D$10)/12,2)</f>
        <v/>
      </c>
      <c r="AC185" s="44">
        <f>MIN(N(Debts!$E$10),AF184+AB185)</f>
        <v/>
      </c>
      <c r="AD185" s="44">
        <f>AF184+AB185-AC185</f>
        <v/>
      </c>
      <c r="AE185" s="44">
        <f>MIN(AD185,MAX(0,$C185-SUMIFS($H185:$AU185,$H$6:$AU$6,"Rest",$H$5:$AU$5,"&lt;"&amp;AD$5)))</f>
        <v/>
      </c>
      <c r="AF185" s="44">
        <f>ROUND(AD185-AE185,2)</f>
        <v/>
      </c>
      <c r="AG185" s="44">
        <f>ROUND(AK184*N(Debts!$D$11)/12,2)</f>
        <v/>
      </c>
      <c r="AH185" s="44">
        <f>MIN(N(Debts!$E$11),AK184+AG185)</f>
        <v/>
      </c>
      <c r="AI185" s="44">
        <f>AK184+AG185-AH185</f>
        <v/>
      </c>
      <c r="AJ185" s="44">
        <f>MIN(AI185,MAX(0,$C185-SUMIFS($H185:$AU185,$H$6:$AU$6,"Rest",$H$5:$AU$5,"&lt;"&amp;AI$5)))</f>
        <v/>
      </c>
      <c r="AK185" s="44">
        <f>ROUND(AI185-AJ185,2)</f>
        <v/>
      </c>
      <c r="AL185" s="44">
        <f>ROUND(AP184*N(Debts!$D$12)/12,2)</f>
        <v/>
      </c>
      <c r="AM185" s="44">
        <f>MIN(N(Debts!$E$12),AP184+AL185)</f>
        <v/>
      </c>
      <c r="AN185" s="44">
        <f>AP184+AL185-AM185</f>
        <v/>
      </c>
      <c r="AO185" s="44">
        <f>MIN(AN185,MAX(0,$C185-SUMIFS($H185:$AU185,$H$6:$AU$6,"Rest",$H$5:$AU$5,"&lt;"&amp;AN$5)))</f>
        <v/>
      </c>
      <c r="AP185" s="44">
        <f>ROUND(AN185-AO185,2)</f>
        <v/>
      </c>
      <c r="AQ185" s="44">
        <f>ROUND(AU184*N(Debts!$D$13)/12,2)</f>
        <v/>
      </c>
      <c r="AR185" s="44">
        <f>MIN(N(Debts!$E$13),AU184+AQ185)</f>
        <v/>
      </c>
      <c r="AS185" s="44">
        <f>AU184+AQ185-AR185</f>
        <v/>
      </c>
      <c r="AT185" s="44">
        <f>MIN(AS185,MAX(0,$C185-SUMIFS($H185:$AU185,$H$6:$AU$6,"Rest",$H$5:$AU$5,"&lt;"&amp;AS$5)))</f>
        <v/>
      </c>
      <c r="AU185" s="44">
        <f>ROUND(AS185-AT185,2)</f>
        <v/>
      </c>
    </row>
    <row r="186">
      <c r="A186" s="43" t="n">
        <v>179</v>
      </c>
      <c r="B186" s="45">
        <f>EDATE(Plan!$C$7,A186-1)</f>
        <v/>
      </c>
      <c r="C186" s="46">
        <f>IF(F185&lt;=0.005,0,MAX(0,Plan!$C$6-SUMIF($H$6:$AU$6,"Min paid",H186:AU186)))</f>
        <v/>
      </c>
      <c r="D186" s="46">
        <f>SUMIF($H$6:$AU$6,"Interest",H186:AU186)</f>
        <v/>
      </c>
      <c r="E186" s="46">
        <f>SUMIF($H$6:$AU$6,"Min paid",H186:AU186)+SUMIF($H$6:$AU$6,"Extra paid",H186:AU186)</f>
        <v/>
      </c>
      <c r="F186" s="46">
        <f>SUMIF($H$6:$AU$6,"Balance",H186:AU186)</f>
        <v/>
      </c>
      <c r="G186" s="47">
        <f>IF(AND(F186&lt;=0.005,F185&gt;0.005),A186,"")</f>
        <v/>
      </c>
      <c r="H186" s="44">
        <f>ROUND(L185*N(Debts!$D$6)/12,2)</f>
        <v/>
      </c>
      <c r="I186" s="44">
        <f>MIN(N(Debts!$E$6),L185+H186)</f>
        <v/>
      </c>
      <c r="J186" s="44">
        <f>L185+H186-I186</f>
        <v/>
      </c>
      <c r="K186" s="44">
        <f>MIN(J186,MAX(0,$C186-SUMIFS($H186:$AU186,$H$6:$AU$6,"Rest",$H$5:$AU$5,"&lt;"&amp;J$5)))</f>
        <v/>
      </c>
      <c r="L186" s="44">
        <f>ROUND(J186-K186,2)</f>
        <v/>
      </c>
      <c r="M186" s="44">
        <f>ROUND(Q185*N(Debts!$D$7)/12,2)</f>
        <v/>
      </c>
      <c r="N186" s="44">
        <f>MIN(N(Debts!$E$7),Q185+M186)</f>
        <v/>
      </c>
      <c r="O186" s="44">
        <f>Q185+M186-N186</f>
        <v/>
      </c>
      <c r="P186" s="44">
        <f>MIN(O186,MAX(0,$C186-SUMIFS($H186:$AU186,$H$6:$AU$6,"Rest",$H$5:$AU$5,"&lt;"&amp;O$5)))</f>
        <v/>
      </c>
      <c r="Q186" s="44">
        <f>ROUND(O186-P186,2)</f>
        <v/>
      </c>
      <c r="R186" s="44">
        <f>ROUND(V185*N(Debts!$D$8)/12,2)</f>
        <v/>
      </c>
      <c r="S186" s="44">
        <f>MIN(N(Debts!$E$8),V185+R186)</f>
        <v/>
      </c>
      <c r="T186" s="44">
        <f>V185+R186-S186</f>
        <v/>
      </c>
      <c r="U186" s="44">
        <f>MIN(T186,MAX(0,$C186-SUMIFS($H186:$AU186,$H$6:$AU$6,"Rest",$H$5:$AU$5,"&lt;"&amp;T$5)))</f>
        <v/>
      </c>
      <c r="V186" s="44">
        <f>ROUND(T186-U186,2)</f>
        <v/>
      </c>
      <c r="W186" s="44">
        <f>ROUND(AA185*N(Debts!$D$9)/12,2)</f>
        <v/>
      </c>
      <c r="X186" s="44">
        <f>MIN(N(Debts!$E$9),AA185+W186)</f>
        <v/>
      </c>
      <c r="Y186" s="44">
        <f>AA185+W186-X186</f>
        <v/>
      </c>
      <c r="Z186" s="44">
        <f>MIN(Y186,MAX(0,$C186-SUMIFS($H186:$AU186,$H$6:$AU$6,"Rest",$H$5:$AU$5,"&lt;"&amp;Y$5)))</f>
        <v/>
      </c>
      <c r="AA186" s="44">
        <f>ROUND(Y186-Z186,2)</f>
        <v/>
      </c>
      <c r="AB186" s="44">
        <f>ROUND(AF185*N(Debts!$D$10)/12,2)</f>
        <v/>
      </c>
      <c r="AC186" s="44">
        <f>MIN(N(Debts!$E$10),AF185+AB186)</f>
        <v/>
      </c>
      <c r="AD186" s="44">
        <f>AF185+AB186-AC186</f>
        <v/>
      </c>
      <c r="AE186" s="44">
        <f>MIN(AD186,MAX(0,$C186-SUMIFS($H186:$AU186,$H$6:$AU$6,"Rest",$H$5:$AU$5,"&lt;"&amp;AD$5)))</f>
        <v/>
      </c>
      <c r="AF186" s="44">
        <f>ROUND(AD186-AE186,2)</f>
        <v/>
      </c>
      <c r="AG186" s="44">
        <f>ROUND(AK185*N(Debts!$D$11)/12,2)</f>
        <v/>
      </c>
      <c r="AH186" s="44">
        <f>MIN(N(Debts!$E$11),AK185+AG186)</f>
        <v/>
      </c>
      <c r="AI186" s="44">
        <f>AK185+AG186-AH186</f>
        <v/>
      </c>
      <c r="AJ186" s="44">
        <f>MIN(AI186,MAX(0,$C186-SUMIFS($H186:$AU186,$H$6:$AU$6,"Rest",$H$5:$AU$5,"&lt;"&amp;AI$5)))</f>
        <v/>
      </c>
      <c r="AK186" s="44">
        <f>ROUND(AI186-AJ186,2)</f>
        <v/>
      </c>
      <c r="AL186" s="44">
        <f>ROUND(AP185*N(Debts!$D$12)/12,2)</f>
        <v/>
      </c>
      <c r="AM186" s="44">
        <f>MIN(N(Debts!$E$12),AP185+AL186)</f>
        <v/>
      </c>
      <c r="AN186" s="44">
        <f>AP185+AL186-AM186</f>
        <v/>
      </c>
      <c r="AO186" s="44">
        <f>MIN(AN186,MAX(0,$C186-SUMIFS($H186:$AU186,$H$6:$AU$6,"Rest",$H$5:$AU$5,"&lt;"&amp;AN$5)))</f>
        <v/>
      </c>
      <c r="AP186" s="44">
        <f>ROUND(AN186-AO186,2)</f>
        <v/>
      </c>
      <c r="AQ186" s="44">
        <f>ROUND(AU185*N(Debts!$D$13)/12,2)</f>
        <v/>
      </c>
      <c r="AR186" s="44">
        <f>MIN(N(Debts!$E$13),AU185+AQ186)</f>
        <v/>
      </c>
      <c r="AS186" s="44">
        <f>AU185+AQ186-AR186</f>
        <v/>
      </c>
      <c r="AT186" s="44">
        <f>MIN(AS186,MAX(0,$C186-SUMIFS($H186:$AU186,$H$6:$AU$6,"Rest",$H$5:$AU$5,"&lt;"&amp;AS$5)))</f>
        <v/>
      </c>
      <c r="AU186" s="44">
        <f>ROUND(AS186-AT186,2)</f>
        <v/>
      </c>
    </row>
    <row r="187">
      <c r="A187" s="43" t="n">
        <v>180</v>
      </c>
      <c r="B187" s="45">
        <f>EDATE(Plan!$C$7,A187-1)</f>
        <v/>
      </c>
      <c r="C187" s="46">
        <f>IF(F186&lt;=0.005,0,MAX(0,Plan!$C$6-SUMIF($H$6:$AU$6,"Min paid",H187:AU187)))</f>
        <v/>
      </c>
      <c r="D187" s="46">
        <f>SUMIF($H$6:$AU$6,"Interest",H187:AU187)</f>
        <v/>
      </c>
      <c r="E187" s="46">
        <f>SUMIF($H$6:$AU$6,"Min paid",H187:AU187)+SUMIF($H$6:$AU$6,"Extra paid",H187:AU187)</f>
        <v/>
      </c>
      <c r="F187" s="46">
        <f>SUMIF($H$6:$AU$6,"Balance",H187:AU187)</f>
        <v/>
      </c>
      <c r="G187" s="47">
        <f>IF(AND(F187&lt;=0.005,F186&gt;0.005),A187,"")</f>
        <v/>
      </c>
      <c r="H187" s="44">
        <f>ROUND(L186*N(Debts!$D$6)/12,2)</f>
        <v/>
      </c>
      <c r="I187" s="44">
        <f>MIN(N(Debts!$E$6),L186+H187)</f>
        <v/>
      </c>
      <c r="J187" s="44">
        <f>L186+H187-I187</f>
        <v/>
      </c>
      <c r="K187" s="44">
        <f>MIN(J187,MAX(0,$C187-SUMIFS($H187:$AU187,$H$6:$AU$6,"Rest",$H$5:$AU$5,"&lt;"&amp;J$5)))</f>
        <v/>
      </c>
      <c r="L187" s="44">
        <f>ROUND(J187-K187,2)</f>
        <v/>
      </c>
      <c r="M187" s="44">
        <f>ROUND(Q186*N(Debts!$D$7)/12,2)</f>
        <v/>
      </c>
      <c r="N187" s="44">
        <f>MIN(N(Debts!$E$7),Q186+M187)</f>
        <v/>
      </c>
      <c r="O187" s="44">
        <f>Q186+M187-N187</f>
        <v/>
      </c>
      <c r="P187" s="44">
        <f>MIN(O187,MAX(0,$C187-SUMIFS($H187:$AU187,$H$6:$AU$6,"Rest",$H$5:$AU$5,"&lt;"&amp;O$5)))</f>
        <v/>
      </c>
      <c r="Q187" s="44">
        <f>ROUND(O187-P187,2)</f>
        <v/>
      </c>
      <c r="R187" s="44">
        <f>ROUND(V186*N(Debts!$D$8)/12,2)</f>
        <v/>
      </c>
      <c r="S187" s="44">
        <f>MIN(N(Debts!$E$8),V186+R187)</f>
        <v/>
      </c>
      <c r="T187" s="44">
        <f>V186+R187-S187</f>
        <v/>
      </c>
      <c r="U187" s="44">
        <f>MIN(T187,MAX(0,$C187-SUMIFS($H187:$AU187,$H$6:$AU$6,"Rest",$H$5:$AU$5,"&lt;"&amp;T$5)))</f>
        <v/>
      </c>
      <c r="V187" s="44">
        <f>ROUND(T187-U187,2)</f>
        <v/>
      </c>
      <c r="W187" s="44">
        <f>ROUND(AA186*N(Debts!$D$9)/12,2)</f>
        <v/>
      </c>
      <c r="X187" s="44">
        <f>MIN(N(Debts!$E$9),AA186+W187)</f>
        <v/>
      </c>
      <c r="Y187" s="44">
        <f>AA186+W187-X187</f>
        <v/>
      </c>
      <c r="Z187" s="44">
        <f>MIN(Y187,MAX(0,$C187-SUMIFS($H187:$AU187,$H$6:$AU$6,"Rest",$H$5:$AU$5,"&lt;"&amp;Y$5)))</f>
        <v/>
      </c>
      <c r="AA187" s="44">
        <f>ROUND(Y187-Z187,2)</f>
        <v/>
      </c>
      <c r="AB187" s="44">
        <f>ROUND(AF186*N(Debts!$D$10)/12,2)</f>
        <v/>
      </c>
      <c r="AC187" s="44">
        <f>MIN(N(Debts!$E$10),AF186+AB187)</f>
        <v/>
      </c>
      <c r="AD187" s="44">
        <f>AF186+AB187-AC187</f>
        <v/>
      </c>
      <c r="AE187" s="44">
        <f>MIN(AD187,MAX(0,$C187-SUMIFS($H187:$AU187,$H$6:$AU$6,"Rest",$H$5:$AU$5,"&lt;"&amp;AD$5)))</f>
        <v/>
      </c>
      <c r="AF187" s="44">
        <f>ROUND(AD187-AE187,2)</f>
        <v/>
      </c>
      <c r="AG187" s="44">
        <f>ROUND(AK186*N(Debts!$D$11)/12,2)</f>
        <v/>
      </c>
      <c r="AH187" s="44">
        <f>MIN(N(Debts!$E$11),AK186+AG187)</f>
        <v/>
      </c>
      <c r="AI187" s="44">
        <f>AK186+AG187-AH187</f>
        <v/>
      </c>
      <c r="AJ187" s="44">
        <f>MIN(AI187,MAX(0,$C187-SUMIFS($H187:$AU187,$H$6:$AU$6,"Rest",$H$5:$AU$5,"&lt;"&amp;AI$5)))</f>
        <v/>
      </c>
      <c r="AK187" s="44">
        <f>ROUND(AI187-AJ187,2)</f>
        <v/>
      </c>
      <c r="AL187" s="44">
        <f>ROUND(AP186*N(Debts!$D$12)/12,2)</f>
        <v/>
      </c>
      <c r="AM187" s="44">
        <f>MIN(N(Debts!$E$12),AP186+AL187)</f>
        <v/>
      </c>
      <c r="AN187" s="44">
        <f>AP186+AL187-AM187</f>
        <v/>
      </c>
      <c r="AO187" s="44">
        <f>MIN(AN187,MAX(0,$C187-SUMIFS($H187:$AU187,$H$6:$AU$6,"Rest",$H$5:$AU$5,"&lt;"&amp;AN$5)))</f>
        <v/>
      </c>
      <c r="AP187" s="44">
        <f>ROUND(AN187-AO187,2)</f>
        <v/>
      </c>
      <c r="AQ187" s="44">
        <f>ROUND(AU186*N(Debts!$D$13)/12,2)</f>
        <v/>
      </c>
      <c r="AR187" s="44">
        <f>MIN(N(Debts!$E$13),AU186+AQ187)</f>
        <v/>
      </c>
      <c r="AS187" s="44">
        <f>AU186+AQ187-AR187</f>
        <v/>
      </c>
      <c r="AT187" s="44">
        <f>MIN(AS187,MAX(0,$C187-SUMIFS($H187:$AU187,$H$6:$AU$6,"Rest",$H$5:$AU$5,"&lt;"&amp;AS$5)))</f>
        <v/>
      </c>
      <c r="AU187" s="44">
        <f>ROUND(AS187-AT187,2)</f>
        <v/>
      </c>
    </row>
    <row r="188">
      <c r="A188" s="43" t="n">
        <v>181</v>
      </c>
      <c r="B188" s="45">
        <f>EDATE(Plan!$C$7,A188-1)</f>
        <v/>
      </c>
      <c r="C188" s="46">
        <f>IF(F187&lt;=0.005,0,MAX(0,Plan!$C$6-SUMIF($H$6:$AU$6,"Min paid",H188:AU188)))</f>
        <v/>
      </c>
      <c r="D188" s="46">
        <f>SUMIF($H$6:$AU$6,"Interest",H188:AU188)</f>
        <v/>
      </c>
      <c r="E188" s="46">
        <f>SUMIF($H$6:$AU$6,"Min paid",H188:AU188)+SUMIF($H$6:$AU$6,"Extra paid",H188:AU188)</f>
        <v/>
      </c>
      <c r="F188" s="46">
        <f>SUMIF($H$6:$AU$6,"Balance",H188:AU188)</f>
        <v/>
      </c>
      <c r="G188" s="47">
        <f>IF(AND(F188&lt;=0.005,F187&gt;0.005),A188,"")</f>
        <v/>
      </c>
      <c r="H188" s="44">
        <f>ROUND(L187*N(Debts!$D$6)/12,2)</f>
        <v/>
      </c>
      <c r="I188" s="44">
        <f>MIN(N(Debts!$E$6),L187+H188)</f>
        <v/>
      </c>
      <c r="J188" s="44">
        <f>L187+H188-I188</f>
        <v/>
      </c>
      <c r="K188" s="44">
        <f>MIN(J188,MAX(0,$C188-SUMIFS($H188:$AU188,$H$6:$AU$6,"Rest",$H$5:$AU$5,"&lt;"&amp;J$5)))</f>
        <v/>
      </c>
      <c r="L188" s="44">
        <f>ROUND(J188-K188,2)</f>
        <v/>
      </c>
      <c r="M188" s="44">
        <f>ROUND(Q187*N(Debts!$D$7)/12,2)</f>
        <v/>
      </c>
      <c r="N188" s="44">
        <f>MIN(N(Debts!$E$7),Q187+M188)</f>
        <v/>
      </c>
      <c r="O188" s="44">
        <f>Q187+M188-N188</f>
        <v/>
      </c>
      <c r="P188" s="44">
        <f>MIN(O188,MAX(0,$C188-SUMIFS($H188:$AU188,$H$6:$AU$6,"Rest",$H$5:$AU$5,"&lt;"&amp;O$5)))</f>
        <v/>
      </c>
      <c r="Q188" s="44">
        <f>ROUND(O188-P188,2)</f>
        <v/>
      </c>
      <c r="R188" s="44">
        <f>ROUND(V187*N(Debts!$D$8)/12,2)</f>
        <v/>
      </c>
      <c r="S188" s="44">
        <f>MIN(N(Debts!$E$8),V187+R188)</f>
        <v/>
      </c>
      <c r="T188" s="44">
        <f>V187+R188-S188</f>
        <v/>
      </c>
      <c r="U188" s="44">
        <f>MIN(T188,MAX(0,$C188-SUMIFS($H188:$AU188,$H$6:$AU$6,"Rest",$H$5:$AU$5,"&lt;"&amp;T$5)))</f>
        <v/>
      </c>
      <c r="V188" s="44">
        <f>ROUND(T188-U188,2)</f>
        <v/>
      </c>
      <c r="W188" s="44">
        <f>ROUND(AA187*N(Debts!$D$9)/12,2)</f>
        <v/>
      </c>
      <c r="X188" s="44">
        <f>MIN(N(Debts!$E$9),AA187+W188)</f>
        <v/>
      </c>
      <c r="Y188" s="44">
        <f>AA187+W188-X188</f>
        <v/>
      </c>
      <c r="Z188" s="44">
        <f>MIN(Y188,MAX(0,$C188-SUMIFS($H188:$AU188,$H$6:$AU$6,"Rest",$H$5:$AU$5,"&lt;"&amp;Y$5)))</f>
        <v/>
      </c>
      <c r="AA188" s="44">
        <f>ROUND(Y188-Z188,2)</f>
        <v/>
      </c>
      <c r="AB188" s="44">
        <f>ROUND(AF187*N(Debts!$D$10)/12,2)</f>
        <v/>
      </c>
      <c r="AC188" s="44">
        <f>MIN(N(Debts!$E$10),AF187+AB188)</f>
        <v/>
      </c>
      <c r="AD188" s="44">
        <f>AF187+AB188-AC188</f>
        <v/>
      </c>
      <c r="AE188" s="44">
        <f>MIN(AD188,MAX(0,$C188-SUMIFS($H188:$AU188,$H$6:$AU$6,"Rest",$H$5:$AU$5,"&lt;"&amp;AD$5)))</f>
        <v/>
      </c>
      <c r="AF188" s="44">
        <f>ROUND(AD188-AE188,2)</f>
        <v/>
      </c>
      <c r="AG188" s="44">
        <f>ROUND(AK187*N(Debts!$D$11)/12,2)</f>
        <v/>
      </c>
      <c r="AH188" s="44">
        <f>MIN(N(Debts!$E$11),AK187+AG188)</f>
        <v/>
      </c>
      <c r="AI188" s="44">
        <f>AK187+AG188-AH188</f>
        <v/>
      </c>
      <c r="AJ188" s="44">
        <f>MIN(AI188,MAX(0,$C188-SUMIFS($H188:$AU188,$H$6:$AU$6,"Rest",$H$5:$AU$5,"&lt;"&amp;AI$5)))</f>
        <v/>
      </c>
      <c r="AK188" s="44">
        <f>ROUND(AI188-AJ188,2)</f>
        <v/>
      </c>
      <c r="AL188" s="44">
        <f>ROUND(AP187*N(Debts!$D$12)/12,2)</f>
        <v/>
      </c>
      <c r="AM188" s="44">
        <f>MIN(N(Debts!$E$12),AP187+AL188)</f>
        <v/>
      </c>
      <c r="AN188" s="44">
        <f>AP187+AL188-AM188</f>
        <v/>
      </c>
      <c r="AO188" s="44">
        <f>MIN(AN188,MAX(0,$C188-SUMIFS($H188:$AU188,$H$6:$AU$6,"Rest",$H$5:$AU$5,"&lt;"&amp;AN$5)))</f>
        <v/>
      </c>
      <c r="AP188" s="44">
        <f>ROUND(AN188-AO188,2)</f>
        <v/>
      </c>
      <c r="AQ188" s="44">
        <f>ROUND(AU187*N(Debts!$D$13)/12,2)</f>
        <v/>
      </c>
      <c r="AR188" s="44">
        <f>MIN(N(Debts!$E$13),AU187+AQ188)</f>
        <v/>
      </c>
      <c r="AS188" s="44">
        <f>AU187+AQ188-AR188</f>
        <v/>
      </c>
      <c r="AT188" s="44">
        <f>MIN(AS188,MAX(0,$C188-SUMIFS($H188:$AU188,$H$6:$AU$6,"Rest",$H$5:$AU$5,"&lt;"&amp;AS$5)))</f>
        <v/>
      </c>
      <c r="AU188" s="44">
        <f>ROUND(AS188-AT188,2)</f>
        <v/>
      </c>
    </row>
    <row r="189">
      <c r="A189" s="43" t="n">
        <v>182</v>
      </c>
      <c r="B189" s="45">
        <f>EDATE(Plan!$C$7,A189-1)</f>
        <v/>
      </c>
      <c r="C189" s="46">
        <f>IF(F188&lt;=0.005,0,MAX(0,Plan!$C$6-SUMIF($H$6:$AU$6,"Min paid",H189:AU189)))</f>
        <v/>
      </c>
      <c r="D189" s="46">
        <f>SUMIF($H$6:$AU$6,"Interest",H189:AU189)</f>
        <v/>
      </c>
      <c r="E189" s="46">
        <f>SUMIF($H$6:$AU$6,"Min paid",H189:AU189)+SUMIF($H$6:$AU$6,"Extra paid",H189:AU189)</f>
        <v/>
      </c>
      <c r="F189" s="46">
        <f>SUMIF($H$6:$AU$6,"Balance",H189:AU189)</f>
        <v/>
      </c>
      <c r="G189" s="47">
        <f>IF(AND(F189&lt;=0.005,F188&gt;0.005),A189,"")</f>
        <v/>
      </c>
      <c r="H189" s="44">
        <f>ROUND(L188*N(Debts!$D$6)/12,2)</f>
        <v/>
      </c>
      <c r="I189" s="44">
        <f>MIN(N(Debts!$E$6),L188+H189)</f>
        <v/>
      </c>
      <c r="J189" s="44">
        <f>L188+H189-I189</f>
        <v/>
      </c>
      <c r="K189" s="44">
        <f>MIN(J189,MAX(0,$C189-SUMIFS($H189:$AU189,$H$6:$AU$6,"Rest",$H$5:$AU$5,"&lt;"&amp;J$5)))</f>
        <v/>
      </c>
      <c r="L189" s="44">
        <f>ROUND(J189-K189,2)</f>
        <v/>
      </c>
      <c r="M189" s="44">
        <f>ROUND(Q188*N(Debts!$D$7)/12,2)</f>
        <v/>
      </c>
      <c r="N189" s="44">
        <f>MIN(N(Debts!$E$7),Q188+M189)</f>
        <v/>
      </c>
      <c r="O189" s="44">
        <f>Q188+M189-N189</f>
        <v/>
      </c>
      <c r="P189" s="44">
        <f>MIN(O189,MAX(0,$C189-SUMIFS($H189:$AU189,$H$6:$AU$6,"Rest",$H$5:$AU$5,"&lt;"&amp;O$5)))</f>
        <v/>
      </c>
      <c r="Q189" s="44">
        <f>ROUND(O189-P189,2)</f>
        <v/>
      </c>
      <c r="R189" s="44">
        <f>ROUND(V188*N(Debts!$D$8)/12,2)</f>
        <v/>
      </c>
      <c r="S189" s="44">
        <f>MIN(N(Debts!$E$8),V188+R189)</f>
        <v/>
      </c>
      <c r="T189" s="44">
        <f>V188+R189-S189</f>
        <v/>
      </c>
      <c r="U189" s="44">
        <f>MIN(T189,MAX(0,$C189-SUMIFS($H189:$AU189,$H$6:$AU$6,"Rest",$H$5:$AU$5,"&lt;"&amp;T$5)))</f>
        <v/>
      </c>
      <c r="V189" s="44">
        <f>ROUND(T189-U189,2)</f>
        <v/>
      </c>
      <c r="W189" s="44">
        <f>ROUND(AA188*N(Debts!$D$9)/12,2)</f>
        <v/>
      </c>
      <c r="X189" s="44">
        <f>MIN(N(Debts!$E$9),AA188+W189)</f>
        <v/>
      </c>
      <c r="Y189" s="44">
        <f>AA188+W189-X189</f>
        <v/>
      </c>
      <c r="Z189" s="44">
        <f>MIN(Y189,MAX(0,$C189-SUMIFS($H189:$AU189,$H$6:$AU$6,"Rest",$H$5:$AU$5,"&lt;"&amp;Y$5)))</f>
        <v/>
      </c>
      <c r="AA189" s="44">
        <f>ROUND(Y189-Z189,2)</f>
        <v/>
      </c>
      <c r="AB189" s="44">
        <f>ROUND(AF188*N(Debts!$D$10)/12,2)</f>
        <v/>
      </c>
      <c r="AC189" s="44">
        <f>MIN(N(Debts!$E$10),AF188+AB189)</f>
        <v/>
      </c>
      <c r="AD189" s="44">
        <f>AF188+AB189-AC189</f>
        <v/>
      </c>
      <c r="AE189" s="44">
        <f>MIN(AD189,MAX(0,$C189-SUMIFS($H189:$AU189,$H$6:$AU$6,"Rest",$H$5:$AU$5,"&lt;"&amp;AD$5)))</f>
        <v/>
      </c>
      <c r="AF189" s="44">
        <f>ROUND(AD189-AE189,2)</f>
        <v/>
      </c>
      <c r="AG189" s="44">
        <f>ROUND(AK188*N(Debts!$D$11)/12,2)</f>
        <v/>
      </c>
      <c r="AH189" s="44">
        <f>MIN(N(Debts!$E$11),AK188+AG189)</f>
        <v/>
      </c>
      <c r="AI189" s="44">
        <f>AK188+AG189-AH189</f>
        <v/>
      </c>
      <c r="AJ189" s="44">
        <f>MIN(AI189,MAX(0,$C189-SUMIFS($H189:$AU189,$H$6:$AU$6,"Rest",$H$5:$AU$5,"&lt;"&amp;AI$5)))</f>
        <v/>
      </c>
      <c r="AK189" s="44">
        <f>ROUND(AI189-AJ189,2)</f>
        <v/>
      </c>
      <c r="AL189" s="44">
        <f>ROUND(AP188*N(Debts!$D$12)/12,2)</f>
        <v/>
      </c>
      <c r="AM189" s="44">
        <f>MIN(N(Debts!$E$12),AP188+AL189)</f>
        <v/>
      </c>
      <c r="AN189" s="44">
        <f>AP188+AL189-AM189</f>
        <v/>
      </c>
      <c r="AO189" s="44">
        <f>MIN(AN189,MAX(0,$C189-SUMIFS($H189:$AU189,$H$6:$AU$6,"Rest",$H$5:$AU$5,"&lt;"&amp;AN$5)))</f>
        <v/>
      </c>
      <c r="AP189" s="44">
        <f>ROUND(AN189-AO189,2)</f>
        <v/>
      </c>
      <c r="AQ189" s="44">
        <f>ROUND(AU188*N(Debts!$D$13)/12,2)</f>
        <v/>
      </c>
      <c r="AR189" s="44">
        <f>MIN(N(Debts!$E$13),AU188+AQ189)</f>
        <v/>
      </c>
      <c r="AS189" s="44">
        <f>AU188+AQ189-AR189</f>
        <v/>
      </c>
      <c r="AT189" s="44">
        <f>MIN(AS189,MAX(0,$C189-SUMIFS($H189:$AU189,$H$6:$AU$6,"Rest",$H$5:$AU$5,"&lt;"&amp;AS$5)))</f>
        <v/>
      </c>
      <c r="AU189" s="44">
        <f>ROUND(AS189-AT189,2)</f>
        <v/>
      </c>
    </row>
    <row r="190">
      <c r="A190" s="43" t="n">
        <v>183</v>
      </c>
      <c r="B190" s="45">
        <f>EDATE(Plan!$C$7,A190-1)</f>
        <v/>
      </c>
      <c r="C190" s="46">
        <f>IF(F189&lt;=0.005,0,MAX(0,Plan!$C$6-SUMIF($H$6:$AU$6,"Min paid",H190:AU190)))</f>
        <v/>
      </c>
      <c r="D190" s="46">
        <f>SUMIF($H$6:$AU$6,"Interest",H190:AU190)</f>
        <v/>
      </c>
      <c r="E190" s="46">
        <f>SUMIF($H$6:$AU$6,"Min paid",H190:AU190)+SUMIF($H$6:$AU$6,"Extra paid",H190:AU190)</f>
        <v/>
      </c>
      <c r="F190" s="46">
        <f>SUMIF($H$6:$AU$6,"Balance",H190:AU190)</f>
        <v/>
      </c>
      <c r="G190" s="47">
        <f>IF(AND(F190&lt;=0.005,F189&gt;0.005),A190,"")</f>
        <v/>
      </c>
      <c r="H190" s="44">
        <f>ROUND(L189*N(Debts!$D$6)/12,2)</f>
        <v/>
      </c>
      <c r="I190" s="44">
        <f>MIN(N(Debts!$E$6),L189+H190)</f>
        <v/>
      </c>
      <c r="J190" s="44">
        <f>L189+H190-I190</f>
        <v/>
      </c>
      <c r="K190" s="44">
        <f>MIN(J190,MAX(0,$C190-SUMIFS($H190:$AU190,$H$6:$AU$6,"Rest",$H$5:$AU$5,"&lt;"&amp;J$5)))</f>
        <v/>
      </c>
      <c r="L190" s="44">
        <f>ROUND(J190-K190,2)</f>
        <v/>
      </c>
      <c r="M190" s="44">
        <f>ROUND(Q189*N(Debts!$D$7)/12,2)</f>
        <v/>
      </c>
      <c r="N190" s="44">
        <f>MIN(N(Debts!$E$7),Q189+M190)</f>
        <v/>
      </c>
      <c r="O190" s="44">
        <f>Q189+M190-N190</f>
        <v/>
      </c>
      <c r="P190" s="44">
        <f>MIN(O190,MAX(0,$C190-SUMIFS($H190:$AU190,$H$6:$AU$6,"Rest",$H$5:$AU$5,"&lt;"&amp;O$5)))</f>
        <v/>
      </c>
      <c r="Q190" s="44">
        <f>ROUND(O190-P190,2)</f>
        <v/>
      </c>
      <c r="R190" s="44">
        <f>ROUND(V189*N(Debts!$D$8)/12,2)</f>
        <v/>
      </c>
      <c r="S190" s="44">
        <f>MIN(N(Debts!$E$8),V189+R190)</f>
        <v/>
      </c>
      <c r="T190" s="44">
        <f>V189+R190-S190</f>
        <v/>
      </c>
      <c r="U190" s="44">
        <f>MIN(T190,MAX(0,$C190-SUMIFS($H190:$AU190,$H$6:$AU$6,"Rest",$H$5:$AU$5,"&lt;"&amp;T$5)))</f>
        <v/>
      </c>
      <c r="V190" s="44">
        <f>ROUND(T190-U190,2)</f>
        <v/>
      </c>
      <c r="W190" s="44">
        <f>ROUND(AA189*N(Debts!$D$9)/12,2)</f>
        <v/>
      </c>
      <c r="X190" s="44">
        <f>MIN(N(Debts!$E$9),AA189+W190)</f>
        <v/>
      </c>
      <c r="Y190" s="44">
        <f>AA189+W190-X190</f>
        <v/>
      </c>
      <c r="Z190" s="44">
        <f>MIN(Y190,MAX(0,$C190-SUMIFS($H190:$AU190,$H$6:$AU$6,"Rest",$H$5:$AU$5,"&lt;"&amp;Y$5)))</f>
        <v/>
      </c>
      <c r="AA190" s="44">
        <f>ROUND(Y190-Z190,2)</f>
        <v/>
      </c>
      <c r="AB190" s="44">
        <f>ROUND(AF189*N(Debts!$D$10)/12,2)</f>
        <v/>
      </c>
      <c r="AC190" s="44">
        <f>MIN(N(Debts!$E$10),AF189+AB190)</f>
        <v/>
      </c>
      <c r="AD190" s="44">
        <f>AF189+AB190-AC190</f>
        <v/>
      </c>
      <c r="AE190" s="44">
        <f>MIN(AD190,MAX(0,$C190-SUMIFS($H190:$AU190,$H$6:$AU$6,"Rest",$H$5:$AU$5,"&lt;"&amp;AD$5)))</f>
        <v/>
      </c>
      <c r="AF190" s="44">
        <f>ROUND(AD190-AE190,2)</f>
        <v/>
      </c>
      <c r="AG190" s="44">
        <f>ROUND(AK189*N(Debts!$D$11)/12,2)</f>
        <v/>
      </c>
      <c r="AH190" s="44">
        <f>MIN(N(Debts!$E$11),AK189+AG190)</f>
        <v/>
      </c>
      <c r="AI190" s="44">
        <f>AK189+AG190-AH190</f>
        <v/>
      </c>
      <c r="AJ190" s="44">
        <f>MIN(AI190,MAX(0,$C190-SUMIFS($H190:$AU190,$H$6:$AU$6,"Rest",$H$5:$AU$5,"&lt;"&amp;AI$5)))</f>
        <v/>
      </c>
      <c r="AK190" s="44">
        <f>ROUND(AI190-AJ190,2)</f>
        <v/>
      </c>
      <c r="AL190" s="44">
        <f>ROUND(AP189*N(Debts!$D$12)/12,2)</f>
        <v/>
      </c>
      <c r="AM190" s="44">
        <f>MIN(N(Debts!$E$12),AP189+AL190)</f>
        <v/>
      </c>
      <c r="AN190" s="44">
        <f>AP189+AL190-AM190</f>
        <v/>
      </c>
      <c r="AO190" s="44">
        <f>MIN(AN190,MAX(0,$C190-SUMIFS($H190:$AU190,$H$6:$AU$6,"Rest",$H$5:$AU$5,"&lt;"&amp;AN$5)))</f>
        <v/>
      </c>
      <c r="AP190" s="44">
        <f>ROUND(AN190-AO190,2)</f>
        <v/>
      </c>
      <c r="AQ190" s="44">
        <f>ROUND(AU189*N(Debts!$D$13)/12,2)</f>
        <v/>
      </c>
      <c r="AR190" s="44">
        <f>MIN(N(Debts!$E$13),AU189+AQ190)</f>
        <v/>
      </c>
      <c r="AS190" s="44">
        <f>AU189+AQ190-AR190</f>
        <v/>
      </c>
      <c r="AT190" s="44">
        <f>MIN(AS190,MAX(0,$C190-SUMIFS($H190:$AU190,$H$6:$AU$6,"Rest",$H$5:$AU$5,"&lt;"&amp;AS$5)))</f>
        <v/>
      </c>
      <c r="AU190" s="44">
        <f>ROUND(AS190-AT190,2)</f>
        <v/>
      </c>
    </row>
    <row r="191">
      <c r="A191" s="43" t="n">
        <v>184</v>
      </c>
      <c r="B191" s="45">
        <f>EDATE(Plan!$C$7,A191-1)</f>
        <v/>
      </c>
      <c r="C191" s="46">
        <f>IF(F190&lt;=0.005,0,MAX(0,Plan!$C$6-SUMIF($H$6:$AU$6,"Min paid",H191:AU191)))</f>
        <v/>
      </c>
      <c r="D191" s="46">
        <f>SUMIF($H$6:$AU$6,"Interest",H191:AU191)</f>
        <v/>
      </c>
      <c r="E191" s="46">
        <f>SUMIF($H$6:$AU$6,"Min paid",H191:AU191)+SUMIF($H$6:$AU$6,"Extra paid",H191:AU191)</f>
        <v/>
      </c>
      <c r="F191" s="46">
        <f>SUMIF($H$6:$AU$6,"Balance",H191:AU191)</f>
        <v/>
      </c>
      <c r="G191" s="47">
        <f>IF(AND(F191&lt;=0.005,F190&gt;0.005),A191,"")</f>
        <v/>
      </c>
      <c r="H191" s="44">
        <f>ROUND(L190*N(Debts!$D$6)/12,2)</f>
        <v/>
      </c>
      <c r="I191" s="44">
        <f>MIN(N(Debts!$E$6),L190+H191)</f>
        <v/>
      </c>
      <c r="J191" s="44">
        <f>L190+H191-I191</f>
        <v/>
      </c>
      <c r="K191" s="44">
        <f>MIN(J191,MAX(0,$C191-SUMIFS($H191:$AU191,$H$6:$AU$6,"Rest",$H$5:$AU$5,"&lt;"&amp;J$5)))</f>
        <v/>
      </c>
      <c r="L191" s="44">
        <f>ROUND(J191-K191,2)</f>
        <v/>
      </c>
      <c r="M191" s="44">
        <f>ROUND(Q190*N(Debts!$D$7)/12,2)</f>
        <v/>
      </c>
      <c r="N191" s="44">
        <f>MIN(N(Debts!$E$7),Q190+M191)</f>
        <v/>
      </c>
      <c r="O191" s="44">
        <f>Q190+M191-N191</f>
        <v/>
      </c>
      <c r="P191" s="44">
        <f>MIN(O191,MAX(0,$C191-SUMIFS($H191:$AU191,$H$6:$AU$6,"Rest",$H$5:$AU$5,"&lt;"&amp;O$5)))</f>
        <v/>
      </c>
      <c r="Q191" s="44">
        <f>ROUND(O191-P191,2)</f>
        <v/>
      </c>
      <c r="R191" s="44">
        <f>ROUND(V190*N(Debts!$D$8)/12,2)</f>
        <v/>
      </c>
      <c r="S191" s="44">
        <f>MIN(N(Debts!$E$8),V190+R191)</f>
        <v/>
      </c>
      <c r="T191" s="44">
        <f>V190+R191-S191</f>
        <v/>
      </c>
      <c r="U191" s="44">
        <f>MIN(T191,MAX(0,$C191-SUMIFS($H191:$AU191,$H$6:$AU$6,"Rest",$H$5:$AU$5,"&lt;"&amp;T$5)))</f>
        <v/>
      </c>
      <c r="V191" s="44">
        <f>ROUND(T191-U191,2)</f>
        <v/>
      </c>
      <c r="W191" s="44">
        <f>ROUND(AA190*N(Debts!$D$9)/12,2)</f>
        <v/>
      </c>
      <c r="X191" s="44">
        <f>MIN(N(Debts!$E$9),AA190+W191)</f>
        <v/>
      </c>
      <c r="Y191" s="44">
        <f>AA190+W191-X191</f>
        <v/>
      </c>
      <c r="Z191" s="44">
        <f>MIN(Y191,MAX(0,$C191-SUMIFS($H191:$AU191,$H$6:$AU$6,"Rest",$H$5:$AU$5,"&lt;"&amp;Y$5)))</f>
        <v/>
      </c>
      <c r="AA191" s="44">
        <f>ROUND(Y191-Z191,2)</f>
        <v/>
      </c>
      <c r="AB191" s="44">
        <f>ROUND(AF190*N(Debts!$D$10)/12,2)</f>
        <v/>
      </c>
      <c r="AC191" s="44">
        <f>MIN(N(Debts!$E$10),AF190+AB191)</f>
        <v/>
      </c>
      <c r="AD191" s="44">
        <f>AF190+AB191-AC191</f>
        <v/>
      </c>
      <c r="AE191" s="44">
        <f>MIN(AD191,MAX(0,$C191-SUMIFS($H191:$AU191,$H$6:$AU$6,"Rest",$H$5:$AU$5,"&lt;"&amp;AD$5)))</f>
        <v/>
      </c>
      <c r="AF191" s="44">
        <f>ROUND(AD191-AE191,2)</f>
        <v/>
      </c>
      <c r="AG191" s="44">
        <f>ROUND(AK190*N(Debts!$D$11)/12,2)</f>
        <v/>
      </c>
      <c r="AH191" s="44">
        <f>MIN(N(Debts!$E$11),AK190+AG191)</f>
        <v/>
      </c>
      <c r="AI191" s="44">
        <f>AK190+AG191-AH191</f>
        <v/>
      </c>
      <c r="AJ191" s="44">
        <f>MIN(AI191,MAX(0,$C191-SUMIFS($H191:$AU191,$H$6:$AU$6,"Rest",$H$5:$AU$5,"&lt;"&amp;AI$5)))</f>
        <v/>
      </c>
      <c r="AK191" s="44">
        <f>ROUND(AI191-AJ191,2)</f>
        <v/>
      </c>
      <c r="AL191" s="44">
        <f>ROUND(AP190*N(Debts!$D$12)/12,2)</f>
        <v/>
      </c>
      <c r="AM191" s="44">
        <f>MIN(N(Debts!$E$12),AP190+AL191)</f>
        <v/>
      </c>
      <c r="AN191" s="44">
        <f>AP190+AL191-AM191</f>
        <v/>
      </c>
      <c r="AO191" s="44">
        <f>MIN(AN191,MAX(0,$C191-SUMIFS($H191:$AU191,$H$6:$AU$6,"Rest",$H$5:$AU$5,"&lt;"&amp;AN$5)))</f>
        <v/>
      </c>
      <c r="AP191" s="44">
        <f>ROUND(AN191-AO191,2)</f>
        <v/>
      </c>
      <c r="AQ191" s="44">
        <f>ROUND(AU190*N(Debts!$D$13)/12,2)</f>
        <v/>
      </c>
      <c r="AR191" s="44">
        <f>MIN(N(Debts!$E$13),AU190+AQ191)</f>
        <v/>
      </c>
      <c r="AS191" s="44">
        <f>AU190+AQ191-AR191</f>
        <v/>
      </c>
      <c r="AT191" s="44">
        <f>MIN(AS191,MAX(0,$C191-SUMIFS($H191:$AU191,$H$6:$AU$6,"Rest",$H$5:$AU$5,"&lt;"&amp;AS$5)))</f>
        <v/>
      </c>
      <c r="AU191" s="44">
        <f>ROUND(AS191-AT191,2)</f>
        <v/>
      </c>
    </row>
    <row r="192">
      <c r="A192" s="43" t="n">
        <v>185</v>
      </c>
      <c r="B192" s="45">
        <f>EDATE(Plan!$C$7,A192-1)</f>
        <v/>
      </c>
      <c r="C192" s="46">
        <f>IF(F191&lt;=0.005,0,MAX(0,Plan!$C$6-SUMIF($H$6:$AU$6,"Min paid",H192:AU192)))</f>
        <v/>
      </c>
      <c r="D192" s="46">
        <f>SUMIF($H$6:$AU$6,"Interest",H192:AU192)</f>
        <v/>
      </c>
      <c r="E192" s="46">
        <f>SUMIF($H$6:$AU$6,"Min paid",H192:AU192)+SUMIF($H$6:$AU$6,"Extra paid",H192:AU192)</f>
        <v/>
      </c>
      <c r="F192" s="46">
        <f>SUMIF($H$6:$AU$6,"Balance",H192:AU192)</f>
        <v/>
      </c>
      <c r="G192" s="47">
        <f>IF(AND(F192&lt;=0.005,F191&gt;0.005),A192,"")</f>
        <v/>
      </c>
      <c r="H192" s="44">
        <f>ROUND(L191*N(Debts!$D$6)/12,2)</f>
        <v/>
      </c>
      <c r="I192" s="44">
        <f>MIN(N(Debts!$E$6),L191+H192)</f>
        <v/>
      </c>
      <c r="J192" s="44">
        <f>L191+H192-I192</f>
        <v/>
      </c>
      <c r="K192" s="44">
        <f>MIN(J192,MAX(0,$C192-SUMIFS($H192:$AU192,$H$6:$AU$6,"Rest",$H$5:$AU$5,"&lt;"&amp;J$5)))</f>
        <v/>
      </c>
      <c r="L192" s="44">
        <f>ROUND(J192-K192,2)</f>
        <v/>
      </c>
      <c r="M192" s="44">
        <f>ROUND(Q191*N(Debts!$D$7)/12,2)</f>
        <v/>
      </c>
      <c r="N192" s="44">
        <f>MIN(N(Debts!$E$7),Q191+M192)</f>
        <v/>
      </c>
      <c r="O192" s="44">
        <f>Q191+M192-N192</f>
        <v/>
      </c>
      <c r="P192" s="44">
        <f>MIN(O192,MAX(0,$C192-SUMIFS($H192:$AU192,$H$6:$AU$6,"Rest",$H$5:$AU$5,"&lt;"&amp;O$5)))</f>
        <v/>
      </c>
      <c r="Q192" s="44">
        <f>ROUND(O192-P192,2)</f>
        <v/>
      </c>
      <c r="R192" s="44">
        <f>ROUND(V191*N(Debts!$D$8)/12,2)</f>
        <v/>
      </c>
      <c r="S192" s="44">
        <f>MIN(N(Debts!$E$8),V191+R192)</f>
        <v/>
      </c>
      <c r="T192" s="44">
        <f>V191+R192-S192</f>
        <v/>
      </c>
      <c r="U192" s="44">
        <f>MIN(T192,MAX(0,$C192-SUMIFS($H192:$AU192,$H$6:$AU$6,"Rest",$H$5:$AU$5,"&lt;"&amp;T$5)))</f>
        <v/>
      </c>
      <c r="V192" s="44">
        <f>ROUND(T192-U192,2)</f>
        <v/>
      </c>
      <c r="W192" s="44">
        <f>ROUND(AA191*N(Debts!$D$9)/12,2)</f>
        <v/>
      </c>
      <c r="X192" s="44">
        <f>MIN(N(Debts!$E$9),AA191+W192)</f>
        <v/>
      </c>
      <c r="Y192" s="44">
        <f>AA191+W192-X192</f>
        <v/>
      </c>
      <c r="Z192" s="44">
        <f>MIN(Y192,MAX(0,$C192-SUMIFS($H192:$AU192,$H$6:$AU$6,"Rest",$H$5:$AU$5,"&lt;"&amp;Y$5)))</f>
        <v/>
      </c>
      <c r="AA192" s="44">
        <f>ROUND(Y192-Z192,2)</f>
        <v/>
      </c>
      <c r="AB192" s="44">
        <f>ROUND(AF191*N(Debts!$D$10)/12,2)</f>
        <v/>
      </c>
      <c r="AC192" s="44">
        <f>MIN(N(Debts!$E$10),AF191+AB192)</f>
        <v/>
      </c>
      <c r="AD192" s="44">
        <f>AF191+AB192-AC192</f>
        <v/>
      </c>
      <c r="AE192" s="44">
        <f>MIN(AD192,MAX(0,$C192-SUMIFS($H192:$AU192,$H$6:$AU$6,"Rest",$H$5:$AU$5,"&lt;"&amp;AD$5)))</f>
        <v/>
      </c>
      <c r="AF192" s="44">
        <f>ROUND(AD192-AE192,2)</f>
        <v/>
      </c>
      <c r="AG192" s="44">
        <f>ROUND(AK191*N(Debts!$D$11)/12,2)</f>
        <v/>
      </c>
      <c r="AH192" s="44">
        <f>MIN(N(Debts!$E$11),AK191+AG192)</f>
        <v/>
      </c>
      <c r="AI192" s="44">
        <f>AK191+AG192-AH192</f>
        <v/>
      </c>
      <c r="AJ192" s="44">
        <f>MIN(AI192,MAX(0,$C192-SUMIFS($H192:$AU192,$H$6:$AU$6,"Rest",$H$5:$AU$5,"&lt;"&amp;AI$5)))</f>
        <v/>
      </c>
      <c r="AK192" s="44">
        <f>ROUND(AI192-AJ192,2)</f>
        <v/>
      </c>
      <c r="AL192" s="44">
        <f>ROUND(AP191*N(Debts!$D$12)/12,2)</f>
        <v/>
      </c>
      <c r="AM192" s="44">
        <f>MIN(N(Debts!$E$12),AP191+AL192)</f>
        <v/>
      </c>
      <c r="AN192" s="44">
        <f>AP191+AL192-AM192</f>
        <v/>
      </c>
      <c r="AO192" s="44">
        <f>MIN(AN192,MAX(0,$C192-SUMIFS($H192:$AU192,$H$6:$AU$6,"Rest",$H$5:$AU$5,"&lt;"&amp;AN$5)))</f>
        <v/>
      </c>
      <c r="AP192" s="44">
        <f>ROUND(AN192-AO192,2)</f>
        <v/>
      </c>
      <c r="AQ192" s="44">
        <f>ROUND(AU191*N(Debts!$D$13)/12,2)</f>
        <v/>
      </c>
      <c r="AR192" s="44">
        <f>MIN(N(Debts!$E$13),AU191+AQ192)</f>
        <v/>
      </c>
      <c r="AS192" s="44">
        <f>AU191+AQ192-AR192</f>
        <v/>
      </c>
      <c r="AT192" s="44">
        <f>MIN(AS192,MAX(0,$C192-SUMIFS($H192:$AU192,$H$6:$AU$6,"Rest",$H$5:$AU$5,"&lt;"&amp;AS$5)))</f>
        <v/>
      </c>
      <c r="AU192" s="44">
        <f>ROUND(AS192-AT192,2)</f>
        <v/>
      </c>
    </row>
    <row r="193">
      <c r="A193" s="43" t="n">
        <v>186</v>
      </c>
      <c r="B193" s="45">
        <f>EDATE(Plan!$C$7,A193-1)</f>
        <v/>
      </c>
      <c r="C193" s="46">
        <f>IF(F192&lt;=0.005,0,MAX(0,Plan!$C$6-SUMIF($H$6:$AU$6,"Min paid",H193:AU193)))</f>
        <v/>
      </c>
      <c r="D193" s="46">
        <f>SUMIF($H$6:$AU$6,"Interest",H193:AU193)</f>
        <v/>
      </c>
      <c r="E193" s="46">
        <f>SUMIF($H$6:$AU$6,"Min paid",H193:AU193)+SUMIF($H$6:$AU$6,"Extra paid",H193:AU193)</f>
        <v/>
      </c>
      <c r="F193" s="46">
        <f>SUMIF($H$6:$AU$6,"Balance",H193:AU193)</f>
        <v/>
      </c>
      <c r="G193" s="47">
        <f>IF(AND(F193&lt;=0.005,F192&gt;0.005),A193,"")</f>
        <v/>
      </c>
      <c r="H193" s="44">
        <f>ROUND(L192*N(Debts!$D$6)/12,2)</f>
        <v/>
      </c>
      <c r="I193" s="44">
        <f>MIN(N(Debts!$E$6),L192+H193)</f>
        <v/>
      </c>
      <c r="J193" s="44">
        <f>L192+H193-I193</f>
        <v/>
      </c>
      <c r="K193" s="44">
        <f>MIN(J193,MAX(0,$C193-SUMIFS($H193:$AU193,$H$6:$AU$6,"Rest",$H$5:$AU$5,"&lt;"&amp;J$5)))</f>
        <v/>
      </c>
      <c r="L193" s="44">
        <f>ROUND(J193-K193,2)</f>
        <v/>
      </c>
      <c r="M193" s="44">
        <f>ROUND(Q192*N(Debts!$D$7)/12,2)</f>
        <v/>
      </c>
      <c r="N193" s="44">
        <f>MIN(N(Debts!$E$7),Q192+M193)</f>
        <v/>
      </c>
      <c r="O193" s="44">
        <f>Q192+M193-N193</f>
        <v/>
      </c>
      <c r="P193" s="44">
        <f>MIN(O193,MAX(0,$C193-SUMIFS($H193:$AU193,$H$6:$AU$6,"Rest",$H$5:$AU$5,"&lt;"&amp;O$5)))</f>
        <v/>
      </c>
      <c r="Q193" s="44">
        <f>ROUND(O193-P193,2)</f>
        <v/>
      </c>
      <c r="R193" s="44">
        <f>ROUND(V192*N(Debts!$D$8)/12,2)</f>
        <v/>
      </c>
      <c r="S193" s="44">
        <f>MIN(N(Debts!$E$8),V192+R193)</f>
        <v/>
      </c>
      <c r="T193" s="44">
        <f>V192+R193-S193</f>
        <v/>
      </c>
      <c r="U193" s="44">
        <f>MIN(T193,MAX(0,$C193-SUMIFS($H193:$AU193,$H$6:$AU$6,"Rest",$H$5:$AU$5,"&lt;"&amp;T$5)))</f>
        <v/>
      </c>
      <c r="V193" s="44">
        <f>ROUND(T193-U193,2)</f>
        <v/>
      </c>
      <c r="W193" s="44">
        <f>ROUND(AA192*N(Debts!$D$9)/12,2)</f>
        <v/>
      </c>
      <c r="X193" s="44">
        <f>MIN(N(Debts!$E$9),AA192+W193)</f>
        <v/>
      </c>
      <c r="Y193" s="44">
        <f>AA192+W193-X193</f>
        <v/>
      </c>
      <c r="Z193" s="44">
        <f>MIN(Y193,MAX(0,$C193-SUMIFS($H193:$AU193,$H$6:$AU$6,"Rest",$H$5:$AU$5,"&lt;"&amp;Y$5)))</f>
        <v/>
      </c>
      <c r="AA193" s="44">
        <f>ROUND(Y193-Z193,2)</f>
        <v/>
      </c>
      <c r="AB193" s="44">
        <f>ROUND(AF192*N(Debts!$D$10)/12,2)</f>
        <v/>
      </c>
      <c r="AC193" s="44">
        <f>MIN(N(Debts!$E$10),AF192+AB193)</f>
        <v/>
      </c>
      <c r="AD193" s="44">
        <f>AF192+AB193-AC193</f>
        <v/>
      </c>
      <c r="AE193" s="44">
        <f>MIN(AD193,MAX(0,$C193-SUMIFS($H193:$AU193,$H$6:$AU$6,"Rest",$H$5:$AU$5,"&lt;"&amp;AD$5)))</f>
        <v/>
      </c>
      <c r="AF193" s="44">
        <f>ROUND(AD193-AE193,2)</f>
        <v/>
      </c>
      <c r="AG193" s="44">
        <f>ROUND(AK192*N(Debts!$D$11)/12,2)</f>
        <v/>
      </c>
      <c r="AH193" s="44">
        <f>MIN(N(Debts!$E$11),AK192+AG193)</f>
        <v/>
      </c>
      <c r="AI193" s="44">
        <f>AK192+AG193-AH193</f>
        <v/>
      </c>
      <c r="AJ193" s="44">
        <f>MIN(AI193,MAX(0,$C193-SUMIFS($H193:$AU193,$H$6:$AU$6,"Rest",$H$5:$AU$5,"&lt;"&amp;AI$5)))</f>
        <v/>
      </c>
      <c r="AK193" s="44">
        <f>ROUND(AI193-AJ193,2)</f>
        <v/>
      </c>
      <c r="AL193" s="44">
        <f>ROUND(AP192*N(Debts!$D$12)/12,2)</f>
        <v/>
      </c>
      <c r="AM193" s="44">
        <f>MIN(N(Debts!$E$12),AP192+AL193)</f>
        <v/>
      </c>
      <c r="AN193" s="44">
        <f>AP192+AL193-AM193</f>
        <v/>
      </c>
      <c r="AO193" s="44">
        <f>MIN(AN193,MAX(0,$C193-SUMIFS($H193:$AU193,$H$6:$AU$6,"Rest",$H$5:$AU$5,"&lt;"&amp;AN$5)))</f>
        <v/>
      </c>
      <c r="AP193" s="44">
        <f>ROUND(AN193-AO193,2)</f>
        <v/>
      </c>
      <c r="AQ193" s="44">
        <f>ROUND(AU192*N(Debts!$D$13)/12,2)</f>
        <v/>
      </c>
      <c r="AR193" s="44">
        <f>MIN(N(Debts!$E$13),AU192+AQ193)</f>
        <v/>
      </c>
      <c r="AS193" s="44">
        <f>AU192+AQ193-AR193</f>
        <v/>
      </c>
      <c r="AT193" s="44">
        <f>MIN(AS193,MAX(0,$C193-SUMIFS($H193:$AU193,$H$6:$AU$6,"Rest",$H$5:$AU$5,"&lt;"&amp;AS$5)))</f>
        <v/>
      </c>
      <c r="AU193" s="44">
        <f>ROUND(AS193-AT193,2)</f>
        <v/>
      </c>
    </row>
    <row r="194">
      <c r="A194" s="43" t="n">
        <v>187</v>
      </c>
      <c r="B194" s="45">
        <f>EDATE(Plan!$C$7,A194-1)</f>
        <v/>
      </c>
      <c r="C194" s="46">
        <f>IF(F193&lt;=0.005,0,MAX(0,Plan!$C$6-SUMIF($H$6:$AU$6,"Min paid",H194:AU194)))</f>
        <v/>
      </c>
      <c r="D194" s="46">
        <f>SUMIF($H$6:$AU$6,"Interest",H194:AU194)</f>
        <v/>
      </c>
      <c r="E194" s="46">
        <f>SUMIF($H$6:$AU$6,"Min paid",H194:AU194)+SUMIF($H$6:$AU$6,"Extra paid",H194:AU194)</f>
        <v/>
      </c>
      <c r="F194" s="46">
        <f>SUMIF($H$6:$AU$6,"Balance",H194:AU194)</f>
        <v/>
      </c>
      <c r="G194" s="47">
        <f>IF(AND(F194&lt;=0.005,F193&gt;0.005),A194,"")</f>
        <v/>
      </c>
      <c r="H194" s="44">
        <f>ROUND(L193*N(Debts!$D$6)/12,2)</f>
        <v/>
      </c>
      <c r="I194" s="44">
        <f>MIN(N(Debts!$E$6),L193+H194)</f>
        <v/>
      </c>
      <c r="J194" s="44">
        <f>L193+H194-I194</f>
        <v/>
      </c>
      <c r="K194" s="44">
        <f>MIN(J194,MAX(0,$C194-SUMIFS($H194:$AU194,$H$6:$AU$6,"Rest",$H$5:$AU$5,"&lt;"&amp;J$5)))</f>
        <v/>
      </c>
      <c r="L194" s="44">
        <f>ROUND(J194-K194,2)</f>
        <v/>
      </c>
      <c r="M194" s="44">
        <f>ROUND(Q193*N(Debts!$D$7)/12,2)</f>
        <v/>
      </c>
      <c r="N194" s="44">
        <f>MIN(N(Debts!$E$7),Q193+M194)</f>
        <v/>
      </c>
      <c r="O194" s="44">
        <f>Q193+M194-N194</f>
        <v/>
      </c>
      <c r="P194" s="44">
        <f>MIN(O194,MAX(0,$C194-SUMIFS($H194:$AU194,$H$6:$AU$6,"Rest",$H$5:$AU$5,"&lt;"&amp;O$5)))</f>
        <v/>
      </c>
      <c r="Q194" s="44">
        <f>ROUND(O194-P194,2)</f>
        <v/>
      </c>
      <c r="R194" s="44">
        <f>ROUND(V193*N(Debts!$D$8)/12,2)</f>
        <v/>
      </c>
      <c r="S194" s="44">
        <f>MIN(N(Debts!$E$8),V193+R194)</f>
        <v/>
      </c>
      <c r="T194" s="44">
        <f>V193+R194-S194</f>
        <v/>
      </c>
      <c r="U194" s="44">
        <f>MIN(T194,MAX(0,$C194-SUMIFS($H194:$AU194,$H$6:$AU$6,"Rest",$H$5:$AU$5,"&lt;"&amp;T$5)))</f>
        <v/>
      </c>
      <c r="V194" s="44">
        <f>ROUND(T194-U194,2)</f>
        <v/>
      </c>
      <c r="W194" s="44">
        <f>ROUND(AA193*N(Debts!$D$9)/12,2)</f>
        <v/>
      </c>
      <c r="X194" s="44">
        <f>MIN(N(Debts!$E$9),AA193+W194)</f>
        <v/>
      </c>
      <c r="Y194" s="44">
        <f>AA193+W194-X194</f>
        <v/>
      </c>
      <c r="Z194" s="44">
        <f>MIN(Y194,MAX(0,$C194-SUMIFS($H194:$AU194,$H$6:$AU$6,"Rest",$H$5:$AU$5,"&lt;"&amp;Y$5)))</f>
        <v/>
      </c>
      <c r="AA194" s="44">
        <f>ROUND(Y194-Z194,2)</f>
        <v/>
      </c>
      <c r="AB194" s="44">
        <f>ROUND(AF193*N(Debts!$D$10)/12,2)</f>
        <v/>
      </c>
      <c r="AC194" s="44">
        <f>MIN(N(Debts!$E$10),AF193+AB194)</f>
        <v/>
      </c>
      <c r="AD194" s="44">
        <f>AF193+AB194-AC194</f>
        <v/>
      </c>
      <c r="AE194" s="44">
        <f>MIN(AD194,MAX(0,$C194-SUMIFS($H194:$AU194,$H$6:$AU$6,"Rest",$H$5:$AU$5,"&lt;"&amp;AD$5)))</f>
        <v/>
      </c>
      <c r="AF194" s="44">
        <f>ROUND(AD194-AE194,2)</f>
        <v/>
      </c>
      <c r="AG194" s="44">
        <f>ROUND(AK193*N(Debts!$D$11)/12,2)</f>
        <v/>
      </c>
      <c r="AH194" s="44">
        <f>MIN(N(Debts!$E$11),AK193+AG194)</f>
        <v/>
      </c>
      <c r="AI194" s="44">
        <f>AK193+AG194-AH194</f>
        <v/>
      </c>
      <c r="AJ194" s="44">
        <f>MIN(AI194,MAX(0,$C194-SUMIFS($H194:$AU194,$H$6:$AU$6,"Rest",$H$5:$AU$5,"&lt;"&amp;AI$5)))</f>
        <v/>
      </c>
      <c r="AK194" s="44">
        <f>ROUND(AI194-AJ194,2)</f>
        <v/>
      </c>
      <c r="AL194" s="44">
        <f>ROUND(AP193*N(Debts!$D$12)/12,2)</f>
        <v/>
      </c>
      <c r="AM194" s="44">
        <f>MIN(N(Debts!$E$12),AP193+AL194)</f>
        <v/>
      </c>
      <c r="AN194" s="44">
        <f>AP193+AL194-AM194</f>
        <v/>
      </c>
      <c r="AO194" s="44">
        <f>MIN(AN194,MAX(0,$C194-SUMIFS($H194:$AU194,$H$6:$AU$6,"Rest",$H$5:$AU$5,"&lt;"&amp;AN$5)))</f>
        <v/>
      </c>
      <c r="AP194" s="44">
        <f>ROUND(AN194-AO194,2)</f>
        <v/>
      </c>
      <c r="AQ194" s="44">
        <f>ROUND(AU193*N(Debts!$D$13)/12,2)</f>
        <v/>
      </c>
      <c r="AR194" s="44">
        <f>MIN(N(Debts!$E$13),AU193+AQ194)</f>
        <v/>
      </c>
      <c r="AS194" s="44">
        <f>AU193+AQ194-AR194</f>
        <v/>
      </c>
      <c r="AT194" s="44">
        <f>MIN(AS194,MAX(0,$C194-SUMIFS($H194:$AU194,$H$6:$AU$6,"Rest",$H$5:$AU$5,"&lt;"&amp;AS$5)))</f>
        <v/>
      </c>
      <c r="AU194" s="44">
        <f>ROUND(AS194-AT194,2)</f>
        <v/>
      </c>
    </row>
    <row r="195">
      <c r="A195" s="43" t="n">
        <v>188</v>
      </c>
      <c r="B195" s="45">
        <f>EDATE(Plan!$C$7,A195-1)</f>
        <v/>
      </c>
      <c r="C195" s="46">
        <f>IF(F194&lt;=0.005,0,MAX(0,Plan!$C$6-SUMIF($H$6:$AU$6,"Min paid",H195:AU195)))</f>
        <v/>
      </c>
      <c r="D195" s="46">
        <f>SUMIF($H$6:$AU$6,"Interest",H195:AU195)</f>
        <v/>
      </c>
      <c r="E195" s="46">
        <f>SUMIF($H$6:$AU$6,"Min paid",H195:AU195)+SUMIF($H$6:$AU$6,"Extra paid",H195:AU195)</f>
        <v/>
      </c>
      <c r="F195" s="46">
        <f>SUMIF($H$6:$AU$6,"Balance",H195:AU195)</f>
        <v/>
      </c>
      <c r="G195" s="47">
        <f>IF(AND(F195&lt;=0.005,F194&gt;0.005),A195,"")</f>
        <v/>
      </c>
      <c r="H195" s="44">
        <f>ROUND(L194*N(Debts!$D$6)/12,2)</f>
        <v/>
      </c>
      <c r="I195" s="44">
        <f>MIN(N(Debts!$E$6),L194+H195)</f>
        <v/>
      </c>
      <c r="J195" s="44">
        <f>L194+H195-I195</f>
        <v/>
      </c>
      <c r="K195" s="44">
        <f>MIN(J195,MAX(0,$C195-SUMIFS($H195:$AU195,$H$6:$AU$6,"Rest",$H$5:$AU$5,"&lt;"&amp;J$5)))</f>
        <v/>
      </c>
      <c r="L195" s="44">
        <f>ROUND(J195-K195,2)</f>
        <v/>
      </c>
      <c r="M195" s="44">
        <f>ROUND(Q194*N(Debts!$D$7)/12,2)</f>
        <v/>
      </c>
      <c r="N195" s="44">
        <f>MIN(N(Debts!$E$7),Q194+M195)</f>
        <v/>
      </c>
      <c r="O195" s="44">
        <f>Q194+M195-N195</f>
        <v/>
      </c>
      <c r="P195" s="44">
        <f>MIN(O195,MAX(0,$C195-SUMIFS($H195:$AU195,$H$6:$AU$6,"Rest",$H$5:$AU$5,"&lt;"&amp;O$5)))</f>
        <v/>
      </c>
      <c r="Q195" s="44">
        <f>ROUND(O195-P195,2)</f>
        <v/>
      </c>
      <c r="R195" s="44">
        <f>ROUND(V194*N(Debts!$D$8)/12,2)</f>
        <v/>
      </c>
      <c r="S195" s="44">
        <f>MIN(N(Debts!$E$8),V194+R195)</f>
        <v/>
      </c>
      <c r="T195" s="44">
        <f>V194+R195-S195</f>
        <v/>
      </c>
      <c r="U195" s="44">
        <f>MIN(T195,MAX(0,$C195-SUMIFS($H195:$AU195,$H$6:$AU$6,"Rest",$H$5:$AU$5,"&lt;"&amp;T$5)))</f>
        <v/>
      </c>
      <c r="V195" s="44">
        <f>ROUND(T195-U195,2)</f>
        <v/>
      </c>
      <c r="W195" s="44">
        <f>ROUND(AA194*N(Debts!$D$9)/12,2)</f>
        <v/>
      </c>
      <c r="X195" s="44">
        <f>MIN(N(Debts!$E$9),AA194+W195)</f>
        <v/>
      </c>
      <c r="Y195" s="44">
        <f>AA194+W195-X195</f>
        <v/>
      </c>
      <c r="Z195" s="44">
        <f>MIN(Y195,MAX(0,$C195-SUMIFS($H195:$AU195,$H$6:$AU$6,"Rest",$H$5:$AU$5,"&lt;"&amp;Y$5)))</f>
        <v/>
      </c>
      <c r="AA195" s="44">
        <f>ROUND(Y195-Z195,2)</f>
        <v/>
      </c>
      <c r="AB195" s="44">
        <f>ROUND(AF194*N(Debts!$D$10)/12,2)</f>
        <v/>
      </c>
      <c r="AC195" s="44">
        <f>MIN(N(Debts!$E$10),AF194+AB195)</f>
        <v/>
      </c>
      <c r="AD195" s="44">
        <f>AF194+AB195-AC195</f>
        <v/>
      </c>
      <c r="AE195" s="44">
        <f>MIN(AD195,MAX(0,$C195-SUMIFS($H195:$AU195,$H$6:$AU$6,"Rest",$H$5:$AU$5,"&lt;"&amp;AD$5)))</f>
        <v/>
      </c>
      <c r="AF195" s="44">
        <f>ROUND(AD195-AE195,2)</f>
        <v/>
      </c>
      <c r="AG195" s="44">
        <f>ROUND(AK194*N(Debts!$D$11)/12,2)</f>
        <v/>
      </c>
      <c r="AH195" s="44">
        <f>MIN(N(Debts!$E$11),AK194+AG195)</f>
        <v/>
      </c>
      <c r="AI195" s="44">
        <f>AK194+AG195-AH195</f>
        <v/>
      </c>
      <c r="AJ195" s="44">
        <f>MIN(AI195,MAX(0,$C195-SUMIFS($H195:$AU195,$H$6:$AU$6,"Rest",$H$5:$AU$5,"&lt;"&amp;AI$5)))</f>
        <v/>
      </c>
      <c r="AK195" s="44">
        <f>ROUND(AI195-AJ195,2)</f>
        <v/>
      </c>
      <c r="AL195" s="44">
        <f>ROUND(AP194*N(Debts!$D$12)/12,2)</f>
        <v/>
      </c>
      <c r="AM195" s="44">
        <f>MIN(N(Debts!$E$12),AP194+AL195)</f>
        <v/>
      </c>
      <c r="AN195" s="44">
        <f>AP194+AL195-AM195</f>
        <v/>
      </c>
      <c r="AO195" s="44">
        <f>MIN(AN195,MAX(0,$C195-SUMIFS($H195:$AU195,$H$6:$AU$6,"Rest",$H$5:$AU$5,"&lt;"&amp;AN$5)))</f>
        <v/>
      </c>
      <c r="AP195" s="44">
        <f>ROUND(AN195-AO195,2)</f>
        <v/>
      </c>
      <c r="AQ195" s="44">
        <f>ROUND(AU194*N(Debts!$D$13)/12,2)</f>
        <v/>
      </c>
      <c r="AR195" s="44">
        <f>MIN(N(Debts!$E$13),AU194+AQ195)</f>
        <v/>
      </c>
      <c r="AS195" s="44">
        <f>AU194+AQ195-AR195</f>
        <v/>
      </c>
      <c r="AT195" s="44">
        <f>MIN(AS195,MAX(0,$C195-SUMIFS($H195:$AU195,$H$6:$AU$6,"Rest",$H$5:$AU$5,"&lt;"&amp;AS$5)))</f>
        <v/>
      </c>
      <c r="AU195" s="44">
        <f>ROUND(AS195-AT195,2)</f>
        <v/>
      </c>
    </row>
    <row r="196">
      <c r="A196" s="43" t="n">
        <v>189</v>
      </c>
      <c r="B196" s="45">
        <f>EDATE(Plan!$C$7,A196-1)</f>
        <v/>
      </c>
      <c r="C196" s="46">
        <f>IF(F195&lt;=0.005,0,MAX(0,Plan!$C$6-SUMIF($H$6:$AU$6,"Min paid",H196:AU196)))</f>
        <v/>
      </c>
      <c r="D196" s="46">
        <f>SUMIF($H$6:$AU$6,"Interest",H196:AU196)</f>
        <v/>
      </c>
      <c r="E196" s="46">
        <f>SUMIF($H$6:$AU$6,"Min paid",H196:AU196)+SUMIF($H$6:$AU$6,"Extra paid",H196:AU196)</f>
        <v/>
      </c>
      <c r="F196" s="46">
        <f>SUMIF($H$6:$AU$6,"Balance",H196:AU196)</f>
        <v/>
      </c>
      <c r="G196" s="47">
        <f>IF(AND(F196&lt;=0.005,F195&gt;0.005),A196,"")</f>
        <v/>
      </c>
      <c r="H196" s="44">
        <f>ROUND(L195*N(Debts!$D$6)/12,2)</f>
        <v/>
      </c>
      <c r="I196" s="44">
        <f>MIN(N(Debts!$E$6),L195+H196)</f>
        <v/>
      </c>
      <c r="J196" s="44">
        <f>L195+H196-I196</f>
        <v/>
      </c>
      <c r="K196" s="44">
        <f>MIN(J196,MAX(0,$C196-SUMIFS($H196:$AU196,$H$6:$AU$6,"Rest",$H$5:$AU$5,"&lt;"&amp;J$5)))</f>
        <v/>
      </c>
      <c r="L196" s="44">
        <f>ROUND(J196-K196,2)</f>
        <v/>
      </c>
      <c r="M196" s="44">
        <f>ROUND(Q195*N(Debts!$D$7)/12,2)</f>
        <v/>
      </c>
      <c r="N196" s="44">
        <f>MIN(N(Debts!$E$7),Q195+M196)</f>
        <v/>
      </c>
      <c r="O196" s="44">
        <f>Q195+M196-N196</f>
        <v/>
      </c>
      <c r="P196" s="44">
        <f>MIN(O196,MAX(0,$C196-SUMIFS($H196:$AU196,$H$6:$AU$6,"Rest",$H$5:$AU$5,"&lt;"&amp;O$5)))</f>
        <v/>
      </c>
      <c r="Q196" s="44">
        <f>ROUND(O196-P196,2)</f>
        <v/>
      </c>
      <c r="R196" s="44">
        <f>ROUND(V195*N(Debts!$D$8)/12,2)</f>
        <v/>
      </c>
      <c r="S196" s="44">
        <f>MIN(N(Debts!$E$8),V195+R196)</f>
        <v/>
      </c>
      <c r="T196" s="44">
        <f>V195+R196-S196</f>
        <v/>
      </c>
      <c r="U196" s="44">
        <f>MIN(T196,MAX(0,$C196-SUMIFS($H196:$AU196,$H$6:$AU$6,"Rest",$H$5:$AU$5,"&lt;"&amp;T$5)))</f>
        <v/>
      </c>
      <c r="V196" s="44">
        <f>ROUND(T196-U196,2)</f>
        <v/>
      </c>
      <c r="W196" s="44">
        <f>ROUND(AA195*N(Debts!$D$9)/12,2)</f>
        <v/>
      </c>
      <c r="X196" s="44">
        <f>MIN(N(Debts!$E$9),AA195+W196)</f>
        <v/>
      </c>
      <c r="Y196" s="44">
        <f>AA195+W196-X196</f>
        <v/>
      </c>
      <c r="Z196" s="44">
        <f>MIN(Y196,MAX(0,$C196-SUMIFS($H196:$AU196,$H$6:$AU$6,"Rest",$H$5:$AU$5,"&lt;"&amp;Y$5)))</f>
        <v/>
      </c>
      <c r="AA196" s="44">
        <f>ROUND(Y196-Z196,2)</f>
        <v/>
      </c>
      <c r="AB196" s="44">
        <f>ROUND(AF195*N(Debts!$D$10)/12,2)</f>
        <v/>
      </c>
      <c r="AC196" s="44">
        <f>MIN(N(Debts!$E$10),AF195+AB196)</f>
        <v/>
      </c>
      <c r="AD196" s="44">
        <f>AF195+AB196-AC196</f>
        <v/>
      </c>
      <c r="AE196" s="44">
        <f>MIN(AD196,MAX(0,$C196-SUMIFS($H196:$AU196,$H$6:$AU$6,"Rest",$H$5:$AU$5,"&lt;"&amp;AD$5)))</f>
        <v/>
      </c>
      <c r="AF196" s="44">
        <f>ROUND(AD196-AE196,2)</f>
        <v/>
      </c>
      <c r="AG196" s="44">
        <f>ROUND(AK195*N(Debts!$D$11)/12,2)</f>
        <v/>
      </c>
      <c r="AH196" s="44">
        <f>MIN(N(Debts!$E$11),AK195+AG196)</f>
        <v/>
      </c>
      <c r="AI196" s="44">
        <f>AK195+AG196-AH196</f>
        <v/>
      </c>
      <c r="AJ196" s="44">
        <f>MIN(AI196,MAX(0,$C196-SUMIFS($H196:$AU196,$H$6:$AU$6,"Rest",$H$5:$AU$5,"&lt;"&amp;AI$5)))</f>
        <v/>
      </c>
      <c r="AK196" s="44">
        <f>ROUND(AI196-AJ196,2)</f>
        <v/>
      </c>
      <c r="AL196" s="44">
        <f>ROUND(AP195*N(Debts!$D$12)/12,2)</f>
        <v/>
      </c>
      <c r="AM196" s="44">
        <f>MIN(N(Debts!$E$12),AP195+AL196)</f>
        <v/>
      </c>
      <c r="AN196" s="44">
        <f>AP195+AL196-AM196</f>
        <v/>
      </c>
      <c r="AO196" s="44">
        <f>MIN(AN196,MAX(0,$C196-SUMIFS($H196:$AU196,$H$6:$AU$6,"Rest",$H$5:$AU$5,"&lt;"&amp;AN$5)))</f>
        <v/>
      </c>
      <c r="AP196" s="44">
        <f>ROUND(AN196-AO196,2)</f>
        <v/>
      </c>
      <c r="AQ196" s="44">
        <f>ROUND(AU195*N(Debts!$D$13)/12,2)</f>
        <v/>
      </c>
      <c r="AR196" s="44">
        <f>MIN(N(Debts!$E$13),AU195+AQ196)</f>
        <v/>
      </c>
      <c r="AS196" s="44">
        <f>AU195+AQ196-AR196</f>
        <v/>
      </c>
      <c r="AT196" s="44">
        <f>MIN(AS196,MAX(0,$C196-SUMIFS($H196:$AU196,$H$6:$AU$6,"Rest",$H$5:$AU$5,"&lt;"&amp;AS$5)))</f>
        <v/>
      </c>
      <c r="AU196" s="44">
        <f>ROUND(AS196-AT196,2)</f>
        <v/>
      </c>
    </row>
    <row r="197">
      <c r="A197" s="43" t="n">
        <v>190</v>
      </c>
      <c r="B197" s="45">
        <f>EDATE(Plan!$C$7,A197-1)</f>
        <v/>
      </c>
      <c r="C197" s="46">
        <f>IF(F196&lt;=0.005,0,MAX(0,Plan!$C$6-SUMIF($H$6:$AU$6,"Min paid",H197:AU197)))</f>
        <v/>
      </c>
      <c r="D197" s="46">
        <f>SUMIF($H$6:$AU$6,"Interest",H197:AU197)</f>
        <v/>
      </c>
      <c r="E197" s="46">
        <f>SUMIF($H$6:$AU$6,"Min paid",H197:AU197)+SUMIF($H$6:$AU$6,"Extra paid",H197:AU197)</f>
        <v/>
      </c>
      <c r="F197" s="46">
        <f>SUMIF($H$6:$AU$6,"Balance",H197:AU197)</f>
        <v/>
      </c>
      <c r="G197" s="47">
        <f>IF(AND(F197&lt;=0.005,F196&gt;0.005),A197,"")</f>
        <v/>
      </c>
      <c r="H197" s="44">
        <f>ROUND(L196*N(Debts!$D$6)/12,2)</f>
        <v/>
      </c>
      <c r="I197" s="44">
        <f>MIN(N(Debts!$E$6),L196+H197)</f>
        <v/>
      </c>
      <c r="J197" s="44">
        <f>L196+H197-I197</f>
        <v/>
      </c>
      <c r="K197" s="44">
        <f>MIN(J197,MAX(0,$C197-SUMIFS($H197:$AU197,$H$6:$AU$6,"Rest",$H$5:$AU$5,"&lt;"&amp;J$5)))</f>
        <v/>
      </c>
      <c r="L197" s="44">
        <f>ROUND(J197-K197,2)</f>
        <v/>
      </c>
      <c r="M197" s="44">
        <f>ROUND(Q196*N(Debts!$D$7)/12,2)</f>
        <v/>
      </c>
      <c r="N197" s="44">
        <f>MIN(N(Debts!$E$7),Q196+M197)</f>
        <v/>
      </c>
      <c r="O197" s="44">
        <f>Q196+M197-N197</f>
        <v/>
      </c>
      <c r="P197" s="44">
        <f>MIN(O197,MAX(0,$C197-SUMIFS($H197:$AU197,$H$6:$AU$6,"Rest",$H$5:$AU$5,"&lt;"&amp;O$5)))</f>
        <v/>
      </c>
      <c r="Q197" s="44">
        <f>ROUND(O197-P197,2)</f>
        <v/>
      </c>
      <c r="R197" s="44">
        <f>ROUND(V196*N(Debts!$D$8)/12,2)</f>
        <v/>
      </c>
      <c r="S197" s="44">
        <f>MIN(N(Debts!$E$8),V196+R197)</f>
        <v/>
      </c>
      <c r="T197" s="44">
        <f>V196+R197-S197</f>
        <v/>
      </c>
      <c r="U197" s="44">
        <f>MIN(T197,MAX(0,$C197-SUMIFS($H197:$AU197,$H$6:$AU$6,"Rest",$H$5:$AU$5,"&lt;"&amp;T$5)))</f>
        <v/>
      </c>
      <c r="V197" s="44">
        <f>ROUND(T197-U197,2)</f>
        <v/>
      </c>
      <c r="W197" s="44">
        <f>ROUND(AA196*N(Debts!$D$9)/12,2)</f>
        <v/>
      </c>
      <c r="X197" s="44">
        <f>MIN(N(Debts!$E$9),AA196+W197)</f>
        <v/>
      </c>
      <c r="Y197" s="44">
        <f>AA196+W197-X197</f>
        <v/>
      </c>
      <c r="Z197" s="44">
        <f>MIN(Y197,MAX(0,$C197-SUMIFS($H197:$AU197,$H$6:$AU$6,"Rest",$H$5:$AU$5,"&lt;"&amp;Y$5)))</f>
        <v/>
      </c>
      <c r="AA197" s="44">
        <f>ROUND(Y197-Z197,2)</f>
        <v/>
      </c>
      <c r="AB197" s="44">
        <f>ROUND(AF196*N(Debts!$D$10)/12,2)</f>
        <v/>
      </c>
      <c r="AC197" s="44">
        <f>MIN(N(Debts!$E$10),AF196+AB197)</f>
        <v/>
      </c>
      <c r="AD197" s="44">
        <f>AF196+AB197-AC197</f>
        <v/>
      </c>
      <c r="AE197" s="44">
        <f>MIN(AD197,MAX(0,$C197-SUMIFS($H197:$AU197,$H$6:$AU$6,"Rest",$H$5:$AU$5,"&lt;"&amp;AD$5)))</f>
        <v/>
      </c>
      <c r="AF197" s="44">
        <f>ROUND(AD197-AE197,2)</f>
        <v/>
      </c>
      <c r="AG197" s="44">
        <f>ROUND(AK196*N(Debts!$D$11)/12,2)</f>
        <v/>
      </c>
      <c r="AH197" s="44">
        <f>MIN(N(Debts!$E$11),AK196+AG197)</f>
        <v/>
      </c>
      <c r="AI197" s="44">
        <f>AK196+AG197-AH197</f>
        <v/>
      </c>
      <c r="AJ197" s="44">
        <f>MIN(AI197,MAX(0,$C197-SUMIFS($H197:$AU197,$H$6:$AU$6,"Rest",$H$5:$AU$5,"&lt;"&amp;AI$5)))</f>
        <v/>
      </c>
      <c r="AK197" s="44">
        <f>ROUND(AI197-AJ197,2)</f>
        <v/>
      </c>
      <c r="AL197" s="44">
        <f>ROUND(AP196*N(Debts!$D$12)/12,2)</f>
        <v/>
      </c>
      <c r="AM197" s="44">
        <f>MIN(N(Debts!$E$12),AP196+AL197)</f>
        <v/>
      </c>
      <c r="AN197" s="44">
        <f>AP196+AL197-AM197</f>
        <v/>
      </c>
      <c r="AO197" s="44">
        <f>MIN(AN197,MAX(0,$C197-SUMIFS($H197:$AU197,$H$6:$AU$6,"Rest",$H$5:$AU$5,"&lt;"&amp;AN$5)))</f>
        <v/>
      </c>
      <c r="AP197" s="44">
        <f>ROUND(AN197-AO197,2)</f>
        <v/>
      </c>
      <c r="AQ197" s="44">
        <f>ROUND(AU196*N(Debts!$D$13)/12,2)</f>
        <v/>
      </c>
      <c r="AR197" s="44">
        <f>MIN(N(Debts!$E$13),AU196+AQ197)</f>
        <v/>
      </c>
      <c r="AS197" s="44">
        <f>AU196+AQ197-AR197</f>
        <v/>
      </c>
      <c r="AT197" s="44">
        <f>MIN(AS197,MAX(0,$C197-SUMIFS($H197:$AU197,$H$6:$AU$6,"Rest",$H$5:$AU$5,"&lt;"&amp;AS$5)))</f>
        <v/>
      </c>
      <c r="AU197" s="44">
        <f>ROUND(AS197-AT197,2)</f>
        <v/>
      </c>
    </row>
    <row r="198">
      <c r="A198" s="43" t="n">
        <v>191</v>
      </c>
      <c r="B198" s="45">
        <f>EDATE(Plan!$C$7,A198-1)</f>
        <v/>
      </c>
      <c r="C198" s="46">
        <f>IF(F197&lt;=0.005,0,MAX(0,Plan!$C$6-SUMIF($H$6:$AU$6,"Min paid",H198:AU198)))</f>
        <v/>
      </c>
      <c r="D198" s="46">
        <f>SUMIF($H$6:$AU$6,"Interest",H198:AU198)</f>
        <v/>
      </c>
      <c r="E198" s="46">
        <f>SUMIF($H$6:$AU$6,"Min paid",H198:AU198)+SUMIF($H$6:$AU$6,"Extra paid",H198:AU198)</f>
        <v/>
      </c>
      <c r="F198" s="46">
        <f>SUMIF($H$6:$AU$6,"Balance",H198:AU198)</f>
        <v/>
      </c>
      <c r="G198" s="47">
        <f>IF(AND(F198&lt;=0.005,F197&gt;0.005),A198,"")</f>
        <v/>
      </c>
      <c r="H198" s="44">
        <f>ROUND(L197*N(Debts!$D$6)/12,2)</f>
        <v/>
      </c>
      <c r="I198" s="44">
        <f>MIN(N(Debts!$E$6),L197+H198)</f>
        <v/>
      </c>
      <c r="J198" s="44">
        <f>L197+H198-I198</f>
        <v/>
      </c>
      <c r="K198" s="44">
        <f>MIN(J198,MAX(0,$C198-SUMIFS($H198:$AU198,$H$6:$AU$6,"Rest",$H$5:$AU$5,"&lt;"&amp;J$5)))</f>
        <v/>
      </c>
      <c r="L198" s="44">
        <f>ROUND(J198-K198,2)</f>
        <v/>
      </c>
      <c r="M198" s="44">
        <f>ROUND(Q197*N(Debts!$D$7)/12,2)</f>
        <v/>
      </c>
      <c r="N198" s="44">
        <f>MIN(N(Debts!$E$7),Q197+M198)</f>
        <v/>
      </c>
      <c r="O198" s="44">
        <f>Q197+M198-N198</f>
        <v/>
      </c>
      <c r="P198" s="44">
        <f>MIN(O198,MAX(0,$C198-SUMIFS($H198:$AU198,$H$6:$AU$6,"Rest",$H$5:$AU$5,"&lt;"&amp;O$5)))</f>
        <v/>
      </c>
      <c r="Q198" s="44">
        <f>ROUND(O198-P198,2)</f>
        <v/>
      </c>
      <c r="R198" s="44">
        <f>ROUND(V197*N(Debts!$D$8)/12,2)</f>
        <v/>
      </c>
      <c r="S198" s="44">
        <f>MIN(N(Debts!$E$8),V197+R198)</f>
        <v/>
      </c>
      <c r="T198" s="44">
        <f>V197+R198-S198</f>
        <v/>
      </c>
      <c r="U198" s="44">
        <f>MIN(T198,MAX(0,$C198-SUMIFS($H198:$AU198,$H$6:$AU$6,"Rest",$H$5:$AU$5,"&lt;"&amp;T$5)))</f>
        <v/>
      </c>
      <c r="V198" s="44">
        <f>ROUND(T198-U198,2)</f>
        <v/>
      </c>
      <c r="W198" s="44">
        <f>ROUND(AA197*N(Debts!$D$9)/12,2)</f>
        <v/>
      </c>
      <c r="X198" s="44">
        <f>MIN(N(Debts!$E$9),AA197+W198)</f>
        <v/>
      </c>
      <c r="Y198" s="44">
        <f>AA197+W198-X198</f>
        <v/>
      </c>
      <c r="Z198" s="44">
        <f>MIN(Y198,MAX(0,$C198-SUMIFS($H198:$AU198,$H$6:$AU$6,"Rest",$H$5:$AU$5,"&lt;"&amp;Y$5)))</f>
        <v/>
      </c>
      <c r="AA198" s="44">
        <f>ROUND(Y198-Z198,2)</f>
        <v/>
      </c>
      <c r="AB198" s="44">
        <f>ROUND(AF197*N(Debts!$D$10)/12,2)</f>
        <v/>
      </c>
      <c r="AC198" s="44">
        <f>MIN(N(Debts!$E$10),AF197+AB198)</f>
        <v/>
      </c>
      <c r="AD198" s="44">
        <f>AF197+AB198-AC198</f>
        <v/>
      </c>
      <c r="AE198" s="44">
        <f>MIN(AD198,MAX(0,$C198-SUMIFS($H198:$AU198,$H$6:$AU$6,"Rest",$H$5:$AU$5,"&lt;"&amp;AD$5)))</f>
        <v/>
      </c>
      <c r="AF198" s="44">
        <f>ROUND(AD198-AE198,2)</f>
        <v/>
      </c>
      <c r="AG198" s="44">
        <f>ROUND(AK197*N(Debts!$D$11)/12,2)</f>
        <v/>
      </c>
      <c r="AH198" s="44">
        <f>MIN(N(Debts!$E$11),AK197+AG198)</f>
        <v/>
      </c>
      <c r="AI198" s="44">
        <f>AK197+AG198-AH198</f>
        <v/>
      </c>
      <c r="AJ198" s="44">
        <f>MIN(AI198,MAX(0,$C198-SUMIFS($H198:$AU198,$H$6:$AU$6,"Rest",$H$5:$AU$5,"&lt;"&amp;AI$5)))</f>
        <v/>
      </c>
      <c r="AK198" s="44">
        <f>ROUND(AI198-AJ198,2)</f>
        <v/>
      </c>
      <c r="AL198" s="44">
        <f>ROUND(AP197*N(Debts!$D$12)/12,2)</f>
        <v/>
      </c>
      <c r="AM198" s="44">
        <f>MIN(N(Debts!$E$12),AP197+AL198)</f>
        <v/>
      </c>
      <c r="AN198" s="44">
        <f>AP197+AL198-AM198</f>
        <v/>
      </c>
      <c r="AO198" s="44">
        <f>MIN(AN198,MAX(0,$C198-SUMIFS($H198:$AU198,$H$6:$AU$6,"Rest",$H$5:$AU$5,"&lt;"&amp;AN$5)))</f>
        <v/>
      </c>
      <c r="AP198" s="44">
        <f>ROUND(AN198-AO198,2)</f>
        <v/>
      </c>
      <c r="AQ198" s="44">
        <f>ROUND(AU197*N(Debts!$D$13)/12,2)</f>
        <v/>
      </c>
      <c r="AR198" s="44">
        <f>MIN(N(Debts!$E$13),AU197+AQ198)</f>
        <v/>
      </c>
      <c r="AS198" s="44">
        <f>AU197+AQ198-AR198</f>
        <v/>
      </c>
      <c r="AT198" s="44">
        <f>MIN(AS198,MAX(0,$C198-SUMIFS($H198:$AU198,$H$6:$AU$6,"Rest",$H$5:$AU$5,"&lt;"&amp;AS$5)))</f>
        <v/>
      </c>
      <c r="AU198" s="44">
        <f>ROUND(AS198-AT198,2)</f>
        <v/>
      </c>
    </row>
    <row r="199">
      <c r="A199" s="43" t="n">
        <v>192</v>
      </c>
      <c r="B199" s="45">
        <f>EDATE(Plan!$C$7,A199-1)</f>
        <v/>
      </c>
      <c r="C199" s="46">
        <f>IF(F198&lt;=0.005,0,MAX(0,Plan!$C$6-SUMIF($H$6:$AU$6,"Min paid",H199:AU199)))</f>
        <v/>
      </c>
      <c r="D199" s="46">
        <f>SUMIF($H$6:$AU$6,"Interest",H199:AU199)</f>
        <v/>
      </c>
      <c r="E199" s="46">
        <f>SUMIF($H$6:$AU$6,"Min paid",H199:AU199)+SUMIF($H$6:$AU$6,"Extra paid",H199:AU199)</f>
        <v/>
      </c>
      <c r="F199" s="46">
        <f>SUMIF($H$6:$AU$6,"Balance",H199:AU199)</f>
        <v/>
      </c>
      <c r="G199" s="47">
        <f>IF(AND(F199&lt;=0.005,F198&gt;0.005),A199,"")</f>
        <v/>
      </c>
      <c r="H199" s="44">
        <f>ROUND(L198*N(Debts!$D$6)/12,2)</f>
        <v/>
      </c>
      <c r="I199" s="44">
        <f>MIN(N(Debts!$E$6),L198+H199)</f>
        <v/>
      </c>
      <c r="J199" s="44">
        <f>L198+H199-I199</f>
        <v/>
      </c>
      <c r="K199" s="44">
        <f>MIN(J199,MAX(0,$C199-SUMIFS($H199:$AU199,$H$6:$AU$6,"Rest",$H$5:$AU$5,"&lt;"&amp;J$5)))</f>
        <v/>
      </c>
      <c r="L199" s="44">
        <f>ROUND(J199-K199,2)</f>
        <v/>
      </c>
      <c r="M199" s="44">
        <f>ROUND(Q198*N(Debts!$D$7)/12,2)</f>
        <v/>
      </c>
      <c r="N199" s="44">
        <f>MIN(N(Debts!$E$7),Q198+M199)</f>
        <v/>
      </c>
      <c r="O199" s="44">
        <f>Q198+M199-N199</f>
        <v/>
      </c>
      <c r="P199" s="44">
        <f>MIN(O199,MAX(0,$C199-SUMIFS($H199:$AU199,$H$6:$AU$6,"Rest",$H$5:$AU$5,"&lt;"&amp;O$5)))</f>
        <v/>
      </c>
      <c r="Q199" s="44">
        <f>ROUND(O199-P199,2)</f>
        <v/>
      </c>
      <c r="R199" s="44">
        <f>ROUND(V198*N(Debts!$D$8)/12,2)</f>
        <v/>
      </c>
      <c r="S199" s="44">
        <f>MIN(N(Debts!$E$8),V198+R199)</f>
        <v/>
      </c>
      <c r="T199" s="44">
        <f>V198+R199-S199</f>
        <v/>
      </c>
      <c r="U199" s="44">
        <f>MIN(T199,MAX(0,$C199-SUMIFS($H199:$AU199,$H$6:$AU$6,"Rest",$H$5:$AU$5,"&lt;"&amp;T$5)))</f>
        <v/>
      </c>
      <c r="V199" s="44">
        <f>ROUND(T199-U199,2)</f>
        <v/>
      </c>
      <c r="W199" s="44">
        <f>ROUND(AA198*N(Debts!$D$9)/12,2)</f>
        <v/>
      </c>
      <c r="X199" s="44">
        <f>MIN(N(Debts!$E$9),AA198+W199)</f>
        <v/>
      </c>
      <c r="Y199" s="44">
        <f>AA198+W199-X199</f>
        <v/>
      </c>
      <c r="Z199" s="44">
        <f>MIN(Y199,MAX(0,$C199-SUMIFS($H199:$AU199,$H$6:$AU$6,"Rest",$H$5:$AU$5,"&lt;"&amp;Y$5)))</f>
        <v/>
      </c>
      <c r="AA199" s="44">
        <f>ROUND(Y199-Z199,2)</f>
        <v/>
      </c>
      <c r="AB199" s="44">
        <f>ROUND(AF198*N(Debts!$D$10)/12,2)</f>
        <v/>
      </c>
      <c r="AC199" s="44">
        <f>MIN(N(Debts!$E$10),AF198+AB199)</f>
        <v/>
      </c>
      <c r="AD199" s="44">
        <f>AF198+AB199-AC199</f>
        <v/>
      </c>
      <c r="AE199" s="44">
        <f>MIN(AD199,MAX(0,$C199-SUMIFS($H199:$AU199,$H$6:$AU$6,"Rest",$H$5:$AU$5,"&lt;"&amp;AD$5)))</f>
        <v/>
      </c>
      <c r="AF199" s="44">
        <f>ROUND(AD199-AE199,2)</f>
        <v/>
      </c>
      <c r="AG199" s="44">
        <f>ROUND(AK198*N(Debts!$D$11)/12,2)</f>
        <v/>
      </c>
      <c r="AH199" s="44">
        <f>MIN(N(Debts!$E$11),AK198+AG199)</f>
        <v/>
      </c>
      <c r="AI199" s="44">
        <f>AK198+AG199-AH199</f>
        <v/>
      </c>
      <c r="AJ199" s="44">
        <f>MIN(AI199,MAX(0,$C199-SUMIFS($H199:$AU199,$H$6:$AU$6,"Rest",$H$5:$AU$5,"&lt;"&amp;AI$5)))</f>
        <v/>
      </c>
      <c r="AK199" s="44">
        <f>ROUND(AI199-AJ199,2)</f>
        <v/>
      </c>
      <c r="AL199" s="44">
        <f>ROUND(AP198*N(Debts!$D$12)/12,2)</f>
        <v/>
      </c>
      <c r="AM199" s="44">
        <f>MIN(N(Debts!$E$12),AP198+AL199)</f>
        <v/>
      </c>
      <c r="AN199" s="44">
        <f>AP198+AL199-AM199</f>
        <v/>
      </c>
      <c r="AO199" s="44">
        <f>MIN(AN199,MAX(0,$C199-SUMIFS($H199:$AU199,$H$6:$AU$6,"Rest",$H$5:$AU$5,"&lt;"&amp;AN$5)))</f>
        <v/>
      </c>
      <c r="AP199" s="44">
        <f>ROUND(AN199-AO199,2)</f>
        <v/>
      </c>
      <c r="AQ199" s="44">
        <f>ROUND(AU198*N(Debts!$D$13)/12,2)</f>
        <v/>
      </c>
      <c r="AR199" s="44">
        <f>MIN(N(Debts!$E$13),AU198+AQ199)</f>
        <v/>
      </c>
      <c r="AS199" s="44">
        <f>AU198+AQ199-AR199</f>
        <v/>
      </c>
      <c r="AT199" s="44">
        <f>MIN(AS199,MAX(0,$C199-SUMIFS($H199:$AU199,$H$6:$AU$6,"Rest",$H$5:$AU$5,"&lt;"&amp;AS$5)))</f>
        <v/>
      </c>
      <c r="AU199" s="44">
        <f>ROUND(AS199-AT199,2)</f>
        <v/>
      </c>
    </row>
    <row r="200">
      <c r="A200" s="43" t="n">
        <v>193</v>
      </c>
      <c r="B200" s="45">
        <f>EDATE(Plan!$C$7,A200-1)</f>
        <v/>
      </c>
      <c r="C200" s="46">
        <f>IF(F199&lt;=0.005,0,MAX(0,Plan!$C$6-SUMIF($H$6:$AU$6,"Min paid",H200:AU200)))</f>
        <v/>
      </c>
      <c r="D200" s="46">
        <f>SUMIF($H$6:$AU$6,"Interest",H200:AU200)</f>
        <v/>
      </c>
      <c r="E200" s="46">
        <f>SUMIF($H$6:$AU$6,"Min paid",H200:AU200)+SUMIF($H$6:$AU$6,"Extra paid",H200:AU200)</f>
        <v/>
      </c>
      <c r="F200" s="46">
        <f>SUMIF($H$6:$AU$6,"Balance",H200:AU200)</f>
        <v/>
      </c>
      <c r="G200" s="47">
        <f>IF(AND(F200&lt;=0.005,F199&gt;0.005),A200,"")</f>
        <v/>
      </c>
      <c r="H200" s="44">
        <f>ROUND(L199*N(Debts!$D$6)/12,2)</f>
        <v/>
      </c>
      <c r="I200" s="44">
        <f>MIN(N(Debts!$E$6),L199+H200)</f>
        <v/>
      </c>
      <c r="J200" s="44">
        <f>L199+H200-I200</f>
        <v/>
      </c>
      <c r="K200" s="44">
        <f>MIN(J200,MAX(0,$C200-SUMIFS($H200:$AU200,$H$6:$AU$6,"Rest",$H$5:$AU$5,"&lt;"&amp;J$5)))</f>
        <v/>
      </c>
      <c r="L200" s="44">
        <f>ROUND(J200-K200,2)</f>
        <v/>
      </c>
      <c r="M200" s="44">
        <f>ROUND(Q199*N(Debts!$D$7)/12,2)</f>
        <v/>
      </c>
      <c r="N200" s="44">
        <f>MIN(N(Debts!$E$7),Q199+M200)</f>
        <v/>
      </c>
      <c r="O200" s="44">
        <f>Q199+M200-N200</f>
        <v/>
      </c>
      <c r="P200" s="44">
        <f>MIN(O200,MAX(0,$C200-SUMIFS($H200:$AU200,$H$6:$AU$6,"Rest",$H$5:$AU$5,"&lt;"&amp;O$5)))</f>
        <v/>
      </c>
      <c r="Q200" s="44">
        <f>ROUND(O200-P200,2)</f>
        <v/>
      </c>
      <c r="R200" s="44">
        <f>ROUND(V199*N(Debts!$D$8)/12,2)</f>
        <v/>
      </c>
      <c r="S200" s="44">
        <f>MIN(N(Debts!$E$8),V199+R200)</f>
        <v/>
      </c>
      <c r="T200" s="44">
        <f>V199+R200-S200</f>
        <v/>
      </c>
      <c r="U200" s="44">
        <f>MIN(T200,MAX(0,$C200-SUMIFS($H200:$AU200,$H$6:$AU$6,"Rest",$H$5:$AU$5,"&lt;"&amp;T$5)))</f>
        <v/>
      </c>
      <c r="V200" s="44">
        <f>ROUND(T200-U200,2)</f>
        <v/>
      </c>
      <c r="W200" s="44">
        <f>ROUND(AA199*N(Debts!$D$9)/12,2)</f>
        <v/>
      </c>
      <c r="X200" s="44">
        <f>MIN(N(Debts!$E$9),AA199+W200)</f>
        <v/>
      </c>
      <c r="Y200" s="44">
        <f>AA199+W200-X200</f>
        <v/>
      </c>
      <c r="Z200" s="44">
        <f>MIN(Y200,MAX(0,$C200-SUMIFS($H200:$AU200,$H$6:$AU$6,"Rest",$H$5:$AU$5,"&lt;"&amp;Y$5)))</f>
        <v/>
      </c>
      <c r="AA200" s="44">
        <f>ROUND(Y200-Z200,2)</f>
        <v/>
      </c>
      <c r="AB200" s="44">
        <f>ROUND(AF199*N(Debts!$D$10)/12,2)</f>
        <v/>
      </c>
      <c r="AC200" s="44">
        <f>MIN(N(Debts!$E$10),AF199+AB200)</f>
        <v/>
      </c>
      <c r="AD200" s="44">
        <f>AF199+AB200-AC200</f>
        <v/>
      </c>
      <c r="AE200" s="44">
        <f>MIN(AD200,MAX(0,$C200-SUMIFS($H200:$AU200,$H$6:$AU$6,"Rest",$H$5:$AU$5,"&lt;"&amp;AD$5)))</f>
        <v/>
      </c>
      <c r="AF200" s="44">
        <f>ROUND(AD200-AE200,2)</f>
        <v/>
      </c>
      <c r="AG200" s="44">
        <f>ROUND(AK199*N(Debts!$D$11)/12,2)</f>
        <v/>
      </c>
      <c r="AH200" s="44">
        <f>MIN(N(Debts!$E$11),AK199+AG200)</f>
        <v/>
      </c>
      <c r="AI200" s="44">
        <f>AK199+AG200-AH200</f>
        <v/>
      </c>
      <c r="AJ200" s="44">
        <f>MIN(AI200,MAX(0,$C200-SUMIFS($H200:$AU200,$H$6:$AU$6,"Rest",$H$5:$AU$5,"&lt;"&amp;AI$5)))</f>
        <v/>
      </c>
      <c r="AK200" s="44">
        <f>ROUND(AI200-AJ200,2)</f>
        <v/>
      </c>
      <c r="AL200" s="44">
        <f>ROUND(AP199*N(Debts!$D$12)/12,2)</f>
        <v/>
      </c>
      <c r="AM200" s="44">
        <f>MIN(N(Debts!$E$12),AP199+AL200)</f>
        <v/>
      </c>
      <c r="AN200" s="44">
        <f>AP199+AL200-AM200</f>
        <v/>
      </c>
      <c r="AO200" s="44">
        <f>MIN(AN200,MAX(0,$C200-SUMIFS($H200:$AU200,$H$6:$AU$6,"Rest",$H$5:$AU$5,"&lt;"&amp;AN$5)))</f>
        <v/>
      </c>
      <c r="AP200" s="44">
        <f>ROUND(AN200-AO200,2)</f>
        <v/>
      </c>
      <c r="AQ200" s="44">
        <f>ROUND(AU199*N(Debts!$D$13)/12,2)</f>
        <v/>
      </c>
      <c r="AR200" s="44">
        <f>MIN(N(Debts!$E$13),AU199+AQ200)</f>
        <v/>
      </c>
      <c r="AS200" s="44">
        <f>AU199+AQ200-AR200</f>
        <v/>
      </c>
      <c r="AT200" s="44">
        <f>MIN(AS200,MAX(0,$C200-SUMIFS($H200:$AU200,$H$6:$AU$6,"Rest",$H$5:$AU$5,"&lt;"&amp;AS$5)))</f>
        <v/>
      </c>
      <c r="AU200" s="44">
        <f>ROUND(AS200-AT200,2)</f>
        <v/>
      </c>
    </row>
    <row r="201">
      <c r="A201" s="43" t="n">
        <v>194</v>
      </c>
      <c r="B201" s="45">
        <f>EDATE(Plan!$C$7,A201-1)</f>
        <v/>
      </c>
      <c r="C201" s="46">
        <f>IF(F200&lt;=0.005,0,MAX(0,Plan!$C$6-SUMIF($H$6:$AU$6,"Min paid",H201:AU201)))</f>
        <v/>
      </c>
      <c r="D201" s="46">
        <f>SUMIF($H$6:$AU$6,"Interest",H201:AU201)</f>
        <v/>
      </c>
      <c r="E201" s="46">
        <f>SUMIF($H$6:$AU$6,"Min paid",H201:AU201)+SUMIF($H$6:$AU$6,"Extra paid",H201:AU201)</f>
        <v/>
      </c>
      <c r="F201" s="46">
        <f>SUMIF($H$6:$AU$6,"Balance",H201:AU201)</f>
        <v/>
      </c>
      <c r="G201" s="47">
        <f>IF(AND(F201&lt;=0.005,F200&gt;0.005),A201,"")</f>
        <v/>
      </c>
      <c r="H201" s="44">
        <f>ROUND(L200*N(Debts!$D$6)/12,2)</f>
        <v/>
      </c>
      <c r="I201" s="44">
        <f>MIN(N(Debts!$E$6),L200+H201)</f>
        <v/>
      </c>
      <c r="J201" s="44">
        <f>L200+H201-I201</f>
        <v/>
      </c>
      <c r="K201" s="44">
        <f>MIN(J201,MAX(0,$C201-SUMIFS($H201:$AU201,$H$6:$AU$6,"Rest",$H$5:$AU$5,"&lt;"&amp;J$5)))</f>
        <v/>
      </c>
      <c r="L201" s="44">
        <f>ROUND(J201-K201,2)</f>
        <v/>
      </c>
      <c r="M201" s="44">
        <f>ROUND(Q200*N(Debts!$D$7)/12,2)</f>
        <v/>
      </c>
      <c r="N201" s="44">
        <f>MIN(N(Debts!$E$7),Q200+M201)</f>
        <v/>
      </c>
      <c r="O201" s="44">
        <f>Q200+M201-N201</f>
        <v/>
      </c>
      <c r="P201" s="44">
        <f>MIN(O201,MAX(0,$C201-SUMIFS($H201:$AU201,$H$6:$AU$6,"Rest",$H$5:$AU$5,"&lt;"&amp;O$5)))</f>
        <v/>
      </c>
      <c r="Q201" s="44">
        <f>ROUND(O201-P201,2)</f>
        <v/>
      </c>
      <c r="R201" s="44">
        <f>ROUND(V200*N(Debts!$D$8)/12,2)</f>
        <v/>
      </c>
      <c r="S201" s="44">
        <f>MIN(N(Debts!$E$8),V200+R201)</f>
        <v/>
      </c>
      <c r="T201" s="44">
        <f>V200+R201-S201</f>
        <v/>
      </c>
      <c r="U201" s="44">
        <f>MIN(T201,MAX(0,$C201-SUMIFS($H201:$AU201,$H$6:$AU$6,"Rest",$H$5:$AU$5,"&lt;"&amp;T$5)))</f>
        <v/>
      </c>
      <c r="V201" s="44">
        <f>ROUND(T201-U201,2)</f>
        <v/>
      </c>
      <c r="W201" s="44">
        <f>ROUND(AA200*N(Debts!$D$9)/12,2)</f>
        <v/>
      </c>
      <c r="X201" s="44">
        <f>MIN(N(Debts!$E$9),AA200+W201)</f>
        <v/>
      </c>
      <c r="Y201" s="44">
        <f>AA200+W201-X201</f>
        <v/>
      </c>
      <c r="Z201" s="44">
        <f>MIN(Y201,MAX(0,$C201-SUMIFS($H201:$AU201,$H$6:$AU$6,"Rest",$H$5:$AU$5,"&lt;"&amp;Y$5)))</f>
        <v/>
      </c>
      <c r="AA201" s="44">
        <f>ROUND(Y201-Z201,2)</f>
        <v/>
      </c>
      <c r="AB201" s="44">
        <f>ROUND(AF200*N(Debts!$D$10)/12,2)</f>
        <v/>
      </c>
      <c r="AC201" s="44">
        <f>MIN(N(Debts!$E$10),AF200+AB201)</f>
        <v/>
      </c>
      <c r="AD201" s="44">
        <f>AF200+AB201-AC201</f>
        <v/>
      </c>
      <c r="AE201" s="44">
        <f>MIN(AD201,MAX(0,$C201-SUMIFS($H201:$AU201,$H$6:$AU$6,"Rest",$H$5:$AU$5,"&lt;"&amp;AD$5)))</f>
        <v/>
      </c>
      <c r="AF201" s="44">
        <f>ROUND(AD201-AE201,2)</f>
        <v/>
      </c>
      <c r="AG201" s="44">
        <f>ROUND(AK200*N(Debts!$D$11)/12,2)</f>
        <v/>
      </c>
      <c r="AH201" s="44">
        <f>MIN(N(Debts!$E$11),AK200+AG201)</f>
        <v/>
      </c>
      <c r="AI201" s="44">
        <f>AK200+AG201-AH201</f>
        <v/>
      </c>
      <c r="AJ201" s="44">
        <f>MIN(AI201,MAX(0,$C201-SUMIFS($H201:$AU201,$H$6:$AU$6,"Rest",$H$5:$AU$5,"&lt;"&amp;AI$5)))</f>
        <v/>
      </c>
      <c r="AK201" s="44">
        <f>ROUND(AI201-AJ201,2)</f>
        <v/>
      </c>
      <c r="AL201" s="44">
        <f>ROUND(AP200*N(Debts!$D$12)/12,2)</f>
        <v/>
      </c>
      <c r="AM201" s="44">
        <f>MIN(N(Debts!$E$12),AP200+AL201)</f>
        <v/>
      </c>
      <c r="AN201" s="44">
        <f>AP200+AL201-AM201</f>
        <v/>
      </c>
      <c r="AO201" s="44">
        <f>MIN(AN201,MAX(0,$C201-SUMIFS($H201:$AU201,$H$6:$AU$6,"Rest",$H$5:$AU$5,"&lt;"&amp;AN$5)))</f>
        <v/>
      </c>
      <c r="AP201" s="44">
        <f>ROUND(AN201-AO201,2)</f>
        <v/>
      </c>
      <c r="AQ201" s="44">
        <f>ROUND(AU200*N(Debts!$D$13)/12,2)</f>
        <v/>
      </c>
      <c r="AR201" s="44">
        <f>MIN(N(Debts!$E$13),AU200+AQ201)</f>
        <v/>
      </c>
      <c r="AS201" s="44">
        <f>AU200+AQ201-AR201</f>
        <v/>
      </c>
      <c r="AT201" s="44">
        <f>MIN(AS201,MAX(0,$C201-SUMIFS($H201:$AU201,$H$6:$AU$6,"Rest",$H$5:$AU$5,"&lt;"&amp;AS$5)))</f>
        <v/>
      </c>
      <c r="AU201" s="44">
        <f>ROUND(AS201-AT201,2)</f>
        <v/>
      </c>
    </row>
    <row r="202">
      <c r="A202" s="43" t="n">
        <v>195</v>
      </c>
      <c r="B202" s="45">
        <f>EDATE(Plan!$C$7,A202-1)</f>
        <v/>
      </c>
      <c r="C202" s="46">
        <f>IF(F201&lt;=0.005,0,MAX(0,Plan!$C$6-SUMIF($H$6:$AU$6,"Min paid",H202:AU202)))</f>
        <v/>
      </c>
      <c r="D202" s="46">
        <f>SUMIF($H$6:$AU$6,"Interest",H202:AU202)</f>
        <v/>
      </c>
      <c r="E202" s="46">
        <f>SUMIF($H$6:$AU$6,"Min paid",H202:AU202)+SUMIF($H$6:$AU$6,"Extra paid",H202:AU202)</f>
        <v/>
      </c>
      <c r="F202" s="46">
        <f>SUMIF($H$6:$AU$6,"Balance",H202:AU202)</f>
        <v/>
      </c>
      <c r="G202" s="47">
        <f>IF(AND(F202&lt;=0.005,F201&gt;0.005),A202,"")</f>
        <v/>
      </c>
      <c r="H202" s="44">
        <f>ROUND(L201*N(Debts!$D$6)/12,2)</f>
        <v/>
      </c>
      <c r="I202" s="44">
        <f>MIN(N(Debts!$E$6),L201+H202)</f>
        <v/>
      </c>
      <c r="J202" s="44">
        <f>L201+H202-I202</f>
        <v/>
      </c>
      <c r="K202" s="44">
        <f>MIN(J202,MAX(0,$C202-SUMIFS($H202:$AU202,$H$6:$AU$6,"Rest",$H$5:$AU$5,"&lt;"&amp;J$5)))</f>
        <v/>
      </c>
      <c r="L202" s="44">
        <f>ROUND(J202-K202,2)</f>
        <v/>
      </c>
      <c r="M202" s="44">
        <f>ROUND(Q201*N(Debts!$D$7)/12,2)</f>
        <v/>
      </c>
      <c r="N202" s="44">
        <f>MIN(N(Debts!$E$7),Q201+M202)</f>
        <v/>
      </c>
      <c r="O202" s="44">
        <f>Q201+M202-N202</f>
        <v/>
      </c>
      <c r="P202" s="44">
        <f>MIN(O202,MAX(0,$C202-SUMIFS($H202:$AU202,$H$6:$AU$6,"Rest",$H$5:$AU$5,"&lt;"&amp;O$5)))</f>
        <v/>
      </c>
      <c r="Q202" s="44">
        <f>ROUND(O202-P202,2)</f>
        <v/>
      </c>
      <c r="R202" s="44">
        <f>ROUND(V201*N(Debts!$D$8)/12,2)</f>
        <v/>
      </c>
      <c r="S202" s="44">
        <f>MIN(N(Debts!$E$8),V201+R202)</f>
        <v/>
      </c>
      <c r="T202" s="44">
        <f>V201+R202-S202</f>
        <v/>
      </c>
      <c r="U202" s="44">
        <f>MIN(T202,MAX(0,$C202-SUMIFS($H202:$AU202,$H$6:$AU$6,"Rest",$H$5:$AU$5,"&lt;"&amp;T$5)))</f>
        <v/>
      </c>
      <c r="V202" s="44">
        <f>ROUND(T202-U202,2)</f>
        <v/>
      </c>
      <c r="W202" s="44">
        <f>ROUND(AA201*N(Debts!$D$9)/12,2)</f>
        <v/>
      </c>
      <c r="X202" s="44">
        <f>MIN(N(Debts!$E$9),AA201+W202)</f>
        <v/>
      </c>
      <c r="Y202" s="44">
        <f>AA201+W202-X202</f>
        <v/>
      </c>
      <c r="Z202" s="44">
        <f>MIN(Y202,MAX(0,$C202-SUMIFS($H202:$AU202,$H$6:$AU$6,"Rest",$H$5:$AU$5,"&lt;"&amp;Y$5)))</f>
        <v/>
      </c>
      <c r="AA202" s="44">
        <f>ROUND(Y202-Z202,2)</f>
        <v/>
      </c>
      <c r="AB202" s="44">
        <f>ROUND(AF201*N(Debts!$D$10)/12,2)</f>
        <v/>
      </c>
      <c r="AC202" s="44">
        <f>MIN(N(Debts!$E$10),AF201+AB202)</f>
        <v/>
      </c>
      <c r="AD202" s="44">
        <f>AF201+AB202-AC202</f>
        <v/>
      </c>
      <c r="AE202" s="44">
        <f>MIN(AD202,MAX(0,$C202-SUMIFS($H202:$AU202,$H$6:$AU$6,"Rest",$H$5:$AU$5,"&lt;"&amp;AD$5)))</f>
        <v/>
      </c>
      <c r="AF202" s="44">
        <f>ROUND(AD202-AE202,2)</f>
        <v/>
      </c>
      <c r="AG202" s="44">
        <f>ROUND(AK201*N(Debts!$D$11)/12,2)</f>
        <v/>
      </c>
      <c r="AH202" s="44">
        <f>MIN(N(Debts!$E$11),AK201+AG202)</f>
        <v/>
      </c>
      <c r="AI202" s="44">
        <f>AK201+AG202-AH202</f>
        <v/>
      </c>
      <c r="AJ202" s="44">
        <f>MIN(AI202,MAX(0,$C202-SUMIFS($H202:$AU202,$H$6:$AU$6,"Rest",$H$5:$AU$5,"&lt;"&amp;AI$5)))</f>
        <v/>
      </c>
      <c r="AK202" s="44">
        <f>ROUND(AI202-AJ202,2)</f>
        <v/>
      </c>
      <c r="AL202" s="44">
        <f>ROUND(AP201*N(Debts!$D$12)/12,2)</f>
        <v/>
      </c>
      <c r="AM202" s="44">
        <f>MIN(N(Debts!$E$12),AP201+AL202)</f>
        <v/>
      </c>
      <c r="AN202" s="44">
        <f>AP201+AL202-AM202</f>
        <v/>
      </c>
      <c r="AO202" s="44">
        <f>MIN(AN202,MAX(0,$C202-SUMIFS($H202:$AU202,$H$6:$AU$6,"Rest",$H$5:$AU$5,"&lt;"&amp;AN$5)))</f>
        <v/>
      </c>
      <c r="AP202" s="44">
        <f>ROUND(AN202-AO202,2)</f>
        <v/>
      </c>
      <c r="AQ202" s="44">
        <f>ROUND(AU201*N(Debts!$D$13)/12,2)</f>
        <v/>
      </c>
      <c r="AR202" s="44">
        <f>MIN(N(Debts!$E$13),AU201+AQ202)</f>
        <v/>
      </c>
      <c r="AS202" s="44">
        <f>AU201+AQ202-AR202</f>
        <v/>
      </c>
      <c r="AT202" s="44">
        <f>MIN(AS202,MAX(0,$C202-SUMIFS($H202:$AU202,$H$6:$AU$6,"Rest",$H$5:$AU$5,"&lt;"&amp;AS$5)))</f>
        <v/>
      </c>
      <c r="AU202" s="44">
        <f>ROUND(AS202-AT202,2)</f>
        <v/>
      </c>
    </row>
    <row r="203">
      <c r="A203" s="43" t="n">
        <v>196</v>
      </c>
      <c r="B203" s="45">
        <f>EDATE(Plan!$C$7,A203-1)</f>
        <v/>
      </c>
      <c r="C203" s="46">
        <f>IF(F202&lt;=0.005,0,MAX(0,Plan!$C$6-SUMIF($H$6:$AU$6,"Min paid",H203:AU203)))</f>
        <v/>
      </c>
      <c r="D203" s="46">
        <f>SUMIF($H$6:$AU$6,"Interest",H203:AU203)</f>
        <v/>
      </c>
      <c r="E203" s="46">
        <f>SUMIF($H$6:$AU$6,"Min paid",H203:AU203)+SUMIF($H$6:$AU$6,"Extra paid",H203:AU203)</f>
        <v/>
      </c>
      <c r="F203" s="46">
        <f>SUMIF($H$6:$AU$6,"Balance",H203:AU203)</f>
        <v/>
      </c>
      <c r="G203" s="47">
        <f>IF(AND(F203&lt;=0.005,F202&gt;0.005),A203,"")</f>
        <v/>
      </c>
      <c r="H203" s="44">
        <f>ROUND(L202*N(Debts!$D$6)/12,2)</f>
        <v/>
      </c>
      <c r="I203" s="44">
        <f>MIN(N(Debts!$E$6),L202+H203)</f>
        <v/>
      </c>
      <c r="J203" s="44">
        <f>L202+H203-I203</f>
        <v/>
      </c>
      <c r="K203" s="44">
        <f>MIN(J203,MAX(0,$C203-SUMIFS($H203:$AU203,$H$6:$AU$6,"Rest",$H$5:$AU$5,"&lt;"&amp;J$5)))</f>
        <v/>
      </c>
      <c r="L203" s="44">
        <f>ROUND(J203-K203,2)</f>
        <v/>
      </c>
      <c r="M203" s="44">
        <f>ROUND(Q202*N(Debts!$D$7)/12,2)</f>
        <v/>
      </c>
      <c r="N203" s="44">
        <f>MIN(N(Debts!$E$7),Q202+M203)</f>
        <v/>
      </c>
      <c r="O203" s="44">
        <f>Q202+M203-N203</f>
        <v/>
      </c>
      <c r="P203" s="44">
        <f>MIN(O203,MAX(0,$C203-SUMIFS($H203:$AU203,$H$6:$AU$6,"Rest",$H$5:$AU$5,"&lt;"&amp;O$5)))</f>
        <v/>
      </c>
      <c r="Q203" s="44">
        <f>ROUND(O203-P203,2)</f>
        <v/>
      </c>
      <c r="R203" s="44">
        <f>ROUND(V202*N(Debts!$D$8)/12,2)</f>
        <v/>
      </c>
      <c r="S203" s="44">
        <f>MIN(N(Debts!$E$8),V202+R203)</f>
        <v/>
      </c>
      <c r="T203" s="44">
        <f>V202+R203-S203</f>
        <v/>
      </c>
      <c r="U203" s="44">
        <f>MIN(T203,MAX(0,$C203-SUMIFS($H203:$AU203,$H$6:$AU$6,"Rest",$H$5:$AU$5,"&lt;"&amp;T$5)))</f>
        <v/>
      </c>
      <c r="V203" s="44">
        <f>ROUND(T203-U203,2)</f>
        <v/>
      </c>
      <c r="W203" s="44">
        <f>ROUND(AA202*N(Debts!$D$9)/12,2)</f>
        <v/>
      </c>
      <c r="X203" s="44">
        <f>MIN(N(Debts!$E$9),AA202+W203)</f>
        <v/>
      </c>
      <c r="Y203" s="44">
        <f>AA202+W203-X203</f>
        <v/>
      </c>
      <c r="Z203" s="44">
        <f>MIN(Y203,MAX(0,$C203-SUMIFS($H203:$AU203,$H$6:$AU$6,"Rest",$H$5:$AU$5,"&lt;"&amp;Y$5)))</f>
        <v/>
      </c>
      <c r="AA203" s="44">
        <f>ROUND(Y203-Z203,2)</f>
        <v/>
      </c>
      <c r="AB203" s="44">
        <f>ROUND(AF202*N(Debts!$D$10)/12,2)</f>
        <v/>
      </c>
      <c r="AC203" s="44">
        <f>MIN(N(Debts!$E$10),AF202+AB203)</f>
        <v/>
      </c>
      <c r="AD203" s="44">
        <f>AF202+AB203-AC203</f>
        <v/>
      </c>
      <c r="AE203" s="44">
        <f>MIN(AD203,MAX(0,$C203-SUMIFS($H203:$AU203,$H$6:$AU$6,"Rest",$H$5:$AU$5,"&lt;"&amp;AD$5)))</f>
        <v/>
      </c>
      <c r="AF203" s="44">
        <f>ROUND(AD203-AE203,2)</f>
        <v/>
      </c>
      <c r="AG203" s="44">
        <f>ROUND(AK202*N(Debts!$D$11)/12,2)</f>
        <v/>
      </c>
      <c r="AH203" s="44">
        <f>MIN(N(Debts!$E$11),AK202+AG203)</f>
        <v/>
      </c>
      <c r="AI203" s="44">
        <f>AK202+AG203-AH203</f>
        <v/>
      </c>
      <c r="AJ203" s="44">
        <f>MIN(AI203,MAX(0,$C203-SUMIFS($H203:$AU203,$H$6:$AU$6,"Rest",$H$5:$AU$5,"&lt;"&amp;AI$5)))</f>
        <v/>
      </c>
      <c r="AK203" s="44">
        <f>ROUND(AI203-AJ203,2)</f>
        <v/>
      </c>
      <c r="AL203" s="44">
        <f>ROUND(AP202*N(Debts!$D$12)/12,2)</f>
        <v/>
      </c>
      <c r="AM203" s="44">
        <f>MIN(N(Debts!$E$12),AP202+AL203)</f>
        <v/>
      </c>
      <c r="AN203" s="44">
        <f>AP202+AL203-AM203</f>
        <v/>
      </c>
      <c r="AO203" s="44">
        <f>MIN(AN203,MAX(0,$C203-SUMIFS($H203:$AU203,$H$6:$AU$6,"Rest",$H$5:$AU$5,"&lt;"&amp;AN$5)))</f>
        <v/>
      </c>
      <c r="AP203" s="44">
        <f>ROUND(AN203-AO203,2)</f>
        <v/>
      </c>
      <c r="AQ203" s="44">
        <f>ROUND(AU202*N(Debts!$D$13)/12,2)</f>
        <v/>
      </c>
      <c r="AR203" s="44">
        <f>MIN(N(Debts!$E$13),AU202+AQ203)</f>
        <v/>
      </c>
      <c r="AS203" s="44">
        <f>AU202+AQ203-AR203</f>
        <v/>
      </c>
      <c r="AT203" s="44">
        <f>MIN(AS203,MAX(0,$C203-SUMIFS($H203:$AU203,$H$6:$AU$6,"Rest",$H$5:$AU$5,"&lt;"&amp;AS$5)))</f>
        <v/>
      </c>
      <c r="AU203" s="44">
        <f>ROUND(AS203-AT203,2)</f>
        <v/>
      </c>
    </row>
    <row r="204">
      <c r="A204" s="43" t="n">
        <v>197</v>
      </c>
      <c r="B204" s="45">
        <f>EDATE(Plan!$C$7,A204-1)</f>
        <v/>
      </c>
      <c r="C204" s="46">
        <f>IF(F203&lt;=0.005,0,MAX(0,Plan!$C$6-SUMIF($H$6:$AU$6,"Min paid",H204:AU204)))</f>
        <v/>
      </c>
      <c r="D204" s="46">
        <f>SUMIF($H$6:$AU$6,"Interest",H204:AU204)</f>
        <v/>
      </c>
      <c r="E204" s="46">
        <f>SUMIF($H$6:$AU$6,"Min paid",H204:AU204)+SUMIF($H$6:$AU$6,"Extra paid",H204:AU204)</f>
        <v/>
      </c>
      <c r="F204" s="46">
        <f>SUMIF($H$6:$AU$6,"Balance",H204:AU204)</f>
        <v/>
      </c>
      <c r="G204" s="47">
        <f>IF(AND(F204&lt;=0.005,F203&gt;0.005),A204,"")</f>
        <v/>
      </c>
      <c r="H204" s="44">
        <f>ROUND(L203*N(Debts!$D$6)/12,2)</f>
        <v/>
      </c>
      <c r="I204" s="44">
        <f>MIN(N(Debts!$E$6),L203+H204)</f>
        <v/>
      </c>
      <c r="J204" s="44">
        <f>L203+H204-I204</f>
        <v/>
      </c>
      <c r="K204" s="44">
        <f>MIN(J204,MAX(0,$C204-SUMIFS($H204:$AU204,$H$6:$AU$6,"Rest",$H$5:$AU$5,"&lt;"&amp;J$5)))</f>
        <v/>
      </c>
      <c r="L204" s="44">
        <f>ROUND(J204-K204,2)</f>
        <v/>
      </c>
      <c r="M204" s="44">
        <f>ROUND(Q203*N(Debts!$D$7)/12,2)</f>
        <v/>
      </c>
      <c r="N204" s="44">
        <f>MIN(N(Debts!$E$7),Q203+M204)</f>
        <v/>
      </c>
      <c r="O204" s="44">
        <f>Q203+M204-N204</f>
        <v/>
      </c>
      <c r="P204" s="44">
        <f>MIN(O204,MAX(0,$C204-SUMIFS($H204:$AU204,$H$6:$AU$6,"Rest",$H$5:$AU$5,"&lt;"&amp;O$5)))</f>
        <v/>
      </c>
      <c r="Q204" s="44">
        <f>ROUND(O204-P204,2)</f>
        <v/>
      </c>
      <c r="R204" s="44">
        <f>ROUND(V203*N(Debts!$D$8)/12,2)</f>
        <v/>
      </c>
      <c r="S204" s="44">
        <f>MIN(N(Debts!$E$8),V203+R204)</f>
        <v/>
      </c>
      <c r="T204" s="44">
        <f>V203+R204-S204</f>
        <v/>
      </c>
      <c r="U204" s="44">
        <f>MIN(T204,MAX(0,$C204-SUMIFS($H204:$AU204,$H$6:$AU$6,"Rest",$H$5:$AU$5,"&lt;"&amp;T$5)))</f>
        <v/>
      </c>
      <c r="V204" s="44">
        <f>ROUND(T204-U204,2)</f>
        <v/>
      </c>
      <c r="W204" s="44">
        <f>ROUND(AA203*N(Debts!$D$9)/12,2)</f>
        <v/>
      </c>
      <c r="X204" s="44">
        <f>MIN(N(Debts!$E$9),AA203+W204)</f>
        <v/>
      </c>
      <c r="Y204" s="44">
        <f>AA203+W204-X204</f>
        <v/>
      </c>
      <c r="Z204" s="44">
        <f>MIN(Y204,MAX(0,$C204-SUMIFS($H204:$AU204,$H$6:$AU$6,"Rest",$H$5:$AU$5,"&lt;"&amp;Y$5)))</f>
        <v/>
      </c>
      <c r="AA204" s="44">
        <f>ROUND(Y204-Z204,2)</f>
        <v/>
      </c>
      <c r="AB204" s="44">
        <f>ROUND(AF203*N(Debts!$D$10)/12,2)</f>
        <v/>
      </c>
      <c r="AC204" s="44">
        <f>MIN(N(Debts!$E$10),AF203+AB204)</f>
        <v/>
      </c>
      <c r="AD204" s="44">
        <f>AF203+AB204-AC204</f>
        <v/>
      </c>
      <c r="AE204" s="44">
        <f>MIN(AD204,MAX(0,$C204-SUMIFS($H204:$AU204,$H$6:$AU$6,"Rest",$H$5:$AU$5,"&lt;"&amp;AD$5)))</f>
        <v/>
      </c>
      <c r="AF204" s="44">
        <f>ROUND(AD204-AE204,2)</f>
        <v/>
      </c>
      <c r="AG204" s="44">
        <f>ROUND(AK203*N(Debts!$D$11)/12,2)</f>
        <v/>
      </c>
      <c r="AH204" s="44">
        <f>MIN(N(Debts!$E$11),AK203+AG204)</f>
        <v/>
      </c>
      <c r="AI204" s="44">
        <f>AK203+AG204-AH204</f>
        <v/>
      </c>
      <c r="AJ204" s="44">
        <f>MIN(AI204,MAX(0,$C204-SUMIFS($H204:$AU204,$H$6:$AU$6,"Rest",$H$5:$AU$5,"&lt;"&amp;AI$5)))</f>
        <v/>
      </c>
      <c r="AK204" s="44">
        <f>ROUND(AI204-AJ204,2)</f>
        <v/>
      </c>
      <c r="AL204" s="44">
        <f>ROUND(AP203*N(Debts!$D$12)/12,2)</f>
        <v/>
      </c>
      <c r="AM204" s="44">
        <f>MIN(N(Debts!$E$12),AP203+AL204)</f>
        <v/>
      </c>
      <c r="AN204" s="44">
        <f>AP203+AL204-AM204</f>
        <v/>
      </c>
      <c r="AO204" s="44">
        <f>MIN(AN204,MAX(0,$C204-SUMIFS($H204:$AU204,$H$6:$AU$6,"Rest",$H$5:$AU$5,"&lt;"&amp;AN$5)))</f>
        <v/>
      </c>
      <c r="AP204" s="44">
        <f>ROUND(AN204-AO204,2)</f>
        <v/>
      </c>
      <c r="AQ204" s="44">
        <f>ROUND(AU203*N(Debts!$D$13)/12,2)</f>
        <v/>
      </c>
      <c r="AR204" s="44">
        <f>MIN(N(Debts!$E$13),AU203+AQ204)</f>
        <v/>
      </c>
      <c r="AS204" s="44">
        <f>AU203+AQ204-AR204</f>
        <v/>
      </c>
      <c r="AT204" s="44">
        <f>MIN(AS204,MAX(0,$C204-SUMIFS($H204:$AU204,$H$6:$AU$6,"Rest",$H$5:$AU$5,"&lt;"&amp;AS$5)))</f>
        <v/>
      </c>
      <c r="AU204" s="44">
        <f>ROUND(AS204-AT204,2)</f>
        <v/>
      </c>
    </row>
    <row r="205">
      <c r="A205" s="43" t="n">
        <v>198</v>
      </c>
      <c r="B205" s="45">
        <f>EDATE(Plan!$C$7,A205-1)</f>
        <v/>
      </c>
      <c r="C205" s="46">
        <f>IF(F204&lt;=0.005,0,MAX(0,Plan!$C$6-SUMIF($H$6:$AU$6,"Min paid",H205:AU205)))</f>
        <v/>
      </c>
      <c r="D205" s="46">
        <f>SUMIF($H$6:$AU$6,"Interest",H205:AU205)</f>
        <v/>
      </c>
      <c r="E205" s="46">
        <f>SUMIF($H$6:$AU$6,"Min paid",H205:AU205)+SUMIF($H$6:$AU$6,"Extra paid",H205:AU205)</f>
        <v/>
      </c>
      <c r="F205" s="46">
        <f>SUMIF($H$6:$AU$6,"Balance",H205:AU205)</f>
        <v/>
      </c>
      <c r="G205" s="47">
        <f>IF(AND(F205&lt;=0.005,F204&gt;0.005),A205,"")</f>
        <v/>
      </c>
      <c r="H205" s="44">
        <f>ROUND(L204*N(Debts!$D$6)/12,2)</f>
        <v/>
      </c>
      <c r="I205" s="44">
        <f>MIN(N(Debts!$E$6),L204+H205)</f>
        <v/>
      </c>
      <c r="J205" s="44">
        <f>L204+H205-I205</f>
        <v/>
      </c>
      <c r="K205" s="44">
        <f>MIN(J205,MAX(0,$C205-SUMIFS($H205:$AU205,$H$6:$AU$6,"Rest",$H$5:$AU$5,"&lt;"&amp;J$5)))</f>
        <v/>
      </c>
      <c r="L205" s="44">
        <f>ROUND(J205-K205,2)</f>
        <v/>
      </c>
      <c r="M205" s="44">
        <f>ROUND(Q204*N(Debts!$D$7)/12,2)</f>
        <v/>
      </c>
      <c r="N205" s="44">
        <f>MIN(N(Debts!$E$7),Q204+M205)</f>
        <v/>
      </c>
      <c r="O205" s="44">
        <f>Q204+M205-N205</f>
        <v/>
      </c>
      <c r="P205" s="44">
        <f>MIN(O205,MAX(0,$C205-SUMIFS($H205:$AU205,$H$6:$AU$6,"Rest",$H$5:$AU$5,"&lt;"&amp;O$5)))</f>
        <v/>
      </c>
      <c r="Q205" s="44">
        <f>ROUND(O205-P205,2)</f>
        <v/>
      </c>
      <c r="R205" s="44">
        <f>ROUND(V204*N(Debts!$D$8)/12,2)</f>
        <v/>
      </c>
      <c r="S205" s="44">
        <f>MIN(N(Debts!$E$8),V204+R205)</f>
        <v/>
      </c>
      <c r="T205" s="44">
        <f>V204+R205-S205</f>
        <v/>
      </c>
      <c r="U205" s="44">
        <f>MIN(T205,MAX(0,$C205-SUMIFS($H205:$AU205,$H$6:$AU$6,"Rest",$H$5:$AU$5,"&lt;"&amp;T$5)))</f>
        <v/>
      </c>
      <c r="V205" s="44">
        <f>ROUND(T205-U205,2)</f>
        <v/>
      </c>
      <c r="W205" s="44">
        <f>ROUND(AA204*N(Debts!$D$9)/12,2)</f>
        <v/>
      </c>
      <c r="X205" s="44">
        <f>MIN(N(Debts!$E$9),AA204+W205)</f>
        <v/>
      </c>
      <c r="Y205" s="44">
        <f>AA204+W205-X205</f>
        <v/>
      </c>
      <c r="Z205" s="44">
        <f>MIN(Y205,MAX(0,$C205-SUMIFS($H205:$AU205,$H$6:$AU$6,"Rest",$H$5:$AU$5,"&lt;"&amp;Y$5)))</f>
        <v/>
      </c>
      <c r="AA205" s="44">
        <f>ROUND(Y205-Z205,2)</f>
        <v/>
      </c>
      <c r="AB205" s="44">
        <f>ROUND(AF204*N(Debts!$D$10)/12,2)</f>
        <v/>
      </c>
      <c r="AC205" s="44">
        <f>MIN(N(Debts!$E$10),AF204+AB205)</f>
        <v/>
      </c>
      <c r="AD205" s="44">
        <f>AF204+AB205-AC205</f>
        <v/>
      </c>
      <c r="AE205" s="44">
        <f>MIN(AD205,MAX(0,$C205-SUMIFS($H205:$AU205,$H$6:$AU$6,"Rest",$H$5:$AU$5,"&lt;"&amp;AD$5)))</f>
        <v/>
      </c>
      <c r="AF205" s="44">
        <f>ROUND(AD205-AE205,2)</f>
        <v/>
      </c>
      <c r="AG205" s="44">
        <f>ROUND(AK204*N(Debts!$D$11)/12,2)</f>
        <v/>
      </c>
      <c r="AH205" s="44">
        <f>MIN(N(Debts!$E$11),AK204+AG205)</f>
        <v/>
      </c>
      <c r="AI205" s="44">
        <f>AK204+AG205-AH205</f>
        <v/>
      </c>
      <c r="AJ205" s="44">
        <f>MIN(AI205,MAX(0,$C205-SUMIFS($H205:$AU205,$H$6:$AU$6,"Rest",$H$5:$AU$5,"&lt;"&amp;AI$5)))</f>
        <v/>
      </c>
      <c r="AK205" s="44">
        <f>ROUND(AI205-AJ205,2)</f>
        <v/>
      </c>
      <c r="AL205" s="44">
        <f>ROUND(AP204*N(Debts!$D$12)/12,2)</f>
        <v/>
      </c>
      <c r="AM205" s="44">
        <f>MIN(N(Debts!$E$12),AP204+AL205)</f>
        <v/>
      </c>
      <c r="AN205" s="44">
        <f>AP204+AL205-AM205</f>
        <v/>
      </c>
      <c r="AO205" s="44">
        <f>MIN(AN205,MAX(0,$C205-SUMIFS($H205:$AU205,$H$6:$AU$6,"Rest",$H$5:$AU$5,"&lt;"&amp;AN$5)))</f>
        <v/>
      </c>
      <c r="AP205" s="44">
        <f>ROUND(AN205-AO205,2)</f>
        <v/>
      </c>
      <c r="AQ205" s="44">
        <f>ROUND(AU204*N(Debts!$D$13)/12,2)</f>
        <v/>
      </c>
      <c r="AR205" s="44">
        <f>MIN(N(Debts!$E$13),AU204+AQ205)</f>
        <v/>
      </c>
      <c r="AS205" s="44">
        <f>AU204+AQ205-AR205</f>
        <v/>
      </c>
      <c r="AT205" s="44">
        <f>MIN(AS205,MAX(0,$C205-SUMIFS($H205:$AU205,$H$6:$AU$6,"Rest",$H$5:$AU$5,"&lt;"&amp;AS$5)))</f>
        <v/>
      </c>
      <c r="AU205" s="44">
        <f>ROUND(AS205-AT205,2)</f>
        <v/>
      </c>
    </row>
    <row r="206">
      <c r="A206" s="43" t="n">
        <v>199</v>
      </c>
      <c r="B206" s="45">
        <f>EDATE(Plan!$C$7,A206-1)</f>
        <v/>
      </c>
      <c r="C206" s="46">
        <f>IF(F205&lt;=0.005,0,MAX(0,Plan!$C$6-SUMIF($H$6:$AU$6,"Min paid",H206:AU206)))</f>
        <v/>
      </c>
      <c r="D206" s="46">
        <f>SUMIF($H$6:$AU$6,"Interest",H206:AU206)</f>
        <v/>
      </c>
      <c r="E206" s="46">
        <f>SUMIF($H$6:$AU$6,"Min paid",H206:AU206)+SUMIF($H$6:$AU$6,"Extra paid",H206:AU206)</f>
        <v/>
      </c>
      <c r="F206" s="46">
        <f>SUMIF($H$6:$AU$6,"Balance",H206:AU206)</f>
        <v/>
      </c>
      <c r="G206" s="47">
        <f>IF(AND(F206&lt;=0.005,F205&gt;0.005),A206,"")</f>
        <v/>
      </c>
      <c r="H206" s="44">
        <f>ROUND(L205*N(Debts!$D$6)/12,2)</f>
        <v/>
      </c>
      <c r="I206" s="44">
        <f>MIN(N(Debts!$E$6),L205+H206)</f>
        <v/>
      </c>
      <c r="J206" s="44">
        <f>L205+H206-I206</f>
        <v/>
      </c>
      <c r="K206" s="44">
        <f>MIN(J206,MAX(0,$C206-SUMIFS($H206:$AU206,$H$6:$AU$6,"Rest",$H$5:$AU$5,"&lt;"&amp;J$5)))</f>
        <v/>
      </c>
      <c r="L206" s="44">
        <f>ROUND(J206-K206,2)</f>
        <v/>
      </c>
      <c r="M206" s="44">
        <f>ROUND(Q205*N(Debts!$D$7)/12,2)</f>
        <v/>
      </c>
      <c r="N206" s="44">
        <f>MIN(N(Debts!$E$7),Q205+M206)</f>
        <v/>
      </c>
      <c r="O206" s="44">
        <f>Q205+M206-N206</f>
        <v/>
      </c>
      <c r="P206" s="44">
        <f>MIN(O206,MAX(0,$C206-SUMIFS($H206:$AU206,$H$6:$AU$6,"Rest",$H$5:$AU$5,"&lt;"&amp;O$5)))</f>
        <v/>
      </c>
      <c r="Q206" s="44">
        <f>ROUND(O206-P206,2)</f>
        <v/>
      </c>
      <c r="R206" s="44">
        <f>ROUND(V205*N(Debts!$D$8)/12,2)</f>
        <v/>
      </c>
      <c r="S206" s="44">
        <f>MIN(N(Debts!$E$8),V205+R206)</f>
        <v/>
      </c>
      <c r="T206" s="44">
        <f>V205+R206-S206</f>
        <v/>
      </c>
      <c r="U206" s="44">
        <f>MIN(T206,MAX(0,$C206-SUMIFS($H206:$AU206,$H$6:$AU$6,"Rest",$H$5:$AU$5,"&lt;"&amp;T$5)))</f>
        <v/>
      </c>
      <c r="V206" s="44">
        <f>ROUND(T206-U206,2)</f>
        <v/>
      </c>
      <c r="W206" s="44">
        <f>ROUND(AA205*N(Debts!$D$9)/12,2)</f>
        <v/>
      </c>
      <c r="X206" s="44">
        <f>MIN(N(Debts!$E$9),AA205+W206)</f>
        <v/>
      </c>
      <c r="Y206" s="44">
        <f>AA205+W206-X206</f>
        <v/>
      </c>
      <c r="Z206" s="44">
        <f>MIN(Y206,MAX(0,$C206-SUMIFS($H206:$AU206,$H$6:$AU$6,"Rest",$H$5:$AU$5,"&lt;"&amp;Y$5)))</f>
        <v/>
      </c>
      <c r="AA206" s="44">
        <f>ROUND(Y206-Z206,2)</f>
        <v/>
      </c>
      <c r="AB206" s="44">
        <f>ROUND(AF205*N(Debts!$D$10)/12,2)</f>
        <v/>
      </c>
      <c r="AC206" s="44">
        <f>MIN(N(Debts!$E$10),AF205+AB206)</f>
        <v/>
      </c>
      <c r="AD206" s="44">
        <f>AF205+AB206-AC206</f>
        <v/>
      </c>
      <c r="AE206" s="44">
        <f>MIN(AD206,MAX(0,$C206-SUMIFS($H206:$AU206,$H$6:$AU$6,"Rest",$H$5:$AU$5,"&lt;"&amp;AD$5)))</f>
        <v/>
      </c>
      <c r="AF206" s="44">
        <f>ROUND(AD206-AE206,2)</f>
        <v/>
      </c>
      <c r="AG206" s="44">
        <f>ROUND(AK205*N(Debts!$D$11)/12,2)</f>
        <v/>
      </c>
      <c r="AH206" s="44">
        <f>MIN(N(Debts!$E$11),AK205+AG206)</f>
        <v/>
      </c>
      <c r="AI206" s="44">
        <f>AK205+AG206-AH206</f>
        <v/>
      </c>
      <c r="AJ206" s="44">
        <f>MIN(AI206,MAX(0,$C206-SUMIFS($H206:$AU206,$H$6:$AU$6,"Rest",$H$5:$AU$5,"&lt;"&amp;AI$5)))</f>
        <v/>
      </c>
      <c r="AK206" s="44">
        <f>ROUND(AI206-AJ206,2)</f>
        <v/>
      </c>
      <c r="AL206" s="44">
        <f>ROUND(AP205*N(Debts!$D$12)/12,2)</f>
        <v/>
      </c>
      <c r="AM206" s="44">
        <f>MIN(N(Debts!$E$12),AP205+AL206)</f>
        <v/>
      </c>
      <c r="AN206" s="44">
        <f>AP205+AL206-AM206</f>
        <v/>
      </c>
      <c r="AO206" s="44">
        <f>MIN(AN206,MAX(0,$C206-SUMIFS($H206:$AU206,$H$6:$AU$6,"Rest",$H$5:$AU$5,"&lt;"&amp;AN$5)))</f>
        <v/>
      </c>
      <c r="AP206" s="44">
        <f>ROUND(AN206-AO206,2)</f>
        <v/>
      </c>
      <c r="AQ206" s="44">
        <f>ROUND(AU205*N(Debts!$D$13)/12,2)</f>
        <v/>
      </c>
      <c r="AR206" s="44">
        <f>MIN(N(Debts!$E$13),AU205+AQ206)</f>
        <v/>
      </c>
      <c r="AS206" s="44">
        <f>AU205+AQ206-AR206</f>
        <v/>
      </c>
      <c r="AT206" s="44">
        <f>MIN(AS206,MAX(0,$C206-SUMIFS($H206:$AU206,$H$6:$AU$6,"Rest",$H$5:$AU$5,"&lt;"&amp;AS$5)))</f>
        <v/>
      </c>
      <c r="AU206" s="44">
        <f>ROUND(AS206-AT206,2)</f>
        <v/>
      </c>
    </row>
    <row r="207">
      <c r="A207" s="43" t="n">
        <v>200</v>
      </c>
      <c r="B207" s="45">
        <f>EDATE(Plan!$C$7,A207-1)</f>
        <v/>
      </c>
      <c r="C207" s="46">
        <f>IF(F206&lt;=0.005,0,MAX(0,Plan!$C$6-SUMIF($H$6:$AU$6,"Min paid",H207:AU207)))</f>
        <v/>
      </c>
      <c r="D207" s="46">
        <f>SUMIF($H$6:$AU$6,"Interest",H207:AU207)</f>
        <v/>
      </c>
      <c r="E207" s="46">
        <f>SUMIF($H$6:$AU$6,"Min paid",H207:AU207)+SUMIF($H$6:$AU$6,"Extra paid",H207:AU207)</f>
        <v/>
      </c>
      <c r="F207" s="46">
        <f>SUMIF($H$6:$AU$6,"Balance",H207:AU207)</f>
        <v/>
      </c>
      <c r="G207" s="47">
        <f>IF(AND(F207&lt;=0.005,F206&gt;0.005),A207,"")</f>
        <v/>
      </c>
      <c r="H207" s="44">
        <f>ROUND(L206*N(Debts!$D$6)/12,2)</f>
        <v/>
      </c>
      <c r="I207" s="44">
        <f>MIN(N(Debts!$E$6),L206+H207)</f>
        <v/>
      </c>
      <c r="J207" s="44">
        <f>L206+H207-I207</f>
        <v/>
      </c>
      <c r="K207" s="44">
        <f>MIN(J207,MAX(0,$C207-SUMIFS($H207:$AU207,$H$6:$AU$6,"Rest",$H$5:$AU$5,"&lt;"&amp;J$5)))</f>
        <v/>
      </c>
      <c r="L207" s="44">
        <f>ROUND(J207-K207,2)</f>
        <v/>
      </c>
      <c r="M207" s="44">
        <f>ROUND(Q206*N(Debts!$D$7)/12,2)</f>
        <v/>
      </c>
      <c r="N207" s="44">
        <f>MIN(N(Debts!$E$7),Q206+M207)</f>
        <v/>
      </c>
      <c r="O207" s="44">
        <f>Q206+M207-N207</f>
        <v/>
      </c>
      <c r="P207" s="44">
        <f>MIN(O207,MAX(0,$C207-SUMIFS($H207:$AU207,$H$6:$AU$6,"Rest",$H$5:$AU$5,"&lt;"&amp;O$5)))</f>
        <v/>
      </c>
      <c r="Q207" s="44">
        <f>ROUND(O207-P207,2)</f>
        <v/>
      </c>
      <c r="R207" s="44">
        <f>ROUND(V206*N(Debts!$D$8)/12,2)</f>
        <v/>
      </c>
      <c r="S207" s="44">
        <f>MIN(N(Debts!$E$8),V206+R207)</f>
        <v/>
      </c>
      <c r="T207" s="44">
        <f>V206+R207-S207</f>
        <v/>
      </c>
      <c r="U207" s="44">
        <f>MIN(T207,MAX(0,$C207-SUMIFS($H207:$AU207,$H$6:$AU$6,"Rest",$H$5:$AU$5,"&lt;"&amp;T$5)))</f>
        <v/>
      </c>
      <c r="V207" s="44">
        <f>ROUND(T207-U207,2)</f>
        <v/>
      </c>
      <c r="W207" s="44">
        <f>ROUND(AA206*N(Debts!$D$9)/12,2)</f>
        <v/>
      </c>
      <c r="X207" s="44">
        <f>MIN(N(Debts!$E$9),AA206+W207)</f>
        <v/>
      </c>
      <c r="Y207" s="44">
        <f>AA206+W207-X207</f>
        <v/>
      </c>
      <c r="Z207" s="44">
        <f>MIN(Y207,MAX(0,$C207-SUMIFS($H207:$AU207,$H$6:$AU$6,"Rest",$H$5:$AU$5,"&lt;"&amp;Y$5)))</f>
        <v/>
      </c>
      <c r="AA207" s="44">
        <f>ROUND(Y207-Z207,2)</f>
        <v/>
      </c>
      <c r="AB207" s="44">
        <f>ROUND(AF206*N(Debts!$D$10)/12,2)</f>
        <v/>
      </c>
      <c r="AC207" s="44">
        <f>MIN(N(Debts!$E$10),AF206+AB207)</f>
        <v/>
      </c>
      <c r="AD207" s="44">
        <f>AF206+AB207-AC207</f>
        <v/>
      </c>
      <c r="AE207" s="44">
        <f>MIN(AD207,MAX(0,$C207-SUMIFS($H207:$AU207,$H$6:$AU$6,"Rest",$H$5:$AU$5,"&lt;"&amp;AD$5)))</f>
        <v/>
      </c>
      <c r="AF207" s="44">
        <f>ROUND(AD207-AE207,2)</f>
        <v/>
      </c>
      <c r="AG207" s="44">
        <f>ROUND(AK206*N(Debts!$D$11)/12,2)</f>
        <v/>
      </c>
      <c r="AH207" s="44">
        <f>MIN(N(Debts!$E$11),AK206+AG207)</f>
        <v/>
      </c>
      <c r="AI207" s="44">
        <f>AK206+AG207-AH207</f>
        <v/>
      </c>
      <c r="AJ207" s="44">
        <f>MIN(AI207,MAX(0,$C207-SUMIFS($H207:$AU207,$H$6:$AU$6,"Rest",$H$5:$AU$5,"&lt;"&amp;AI$5)))</f>
        <v/>
      </c>
      <c r="AK207" s="44">
        <f>ROUND(AI207-AJ207,2)</f>
        <v/>
      </c>
      <c r="AL207" s="44">
        <f>ROUND(AP206*N(Debts!$D$12)/12,2)</f>
        <v/>
      </c>
      <c r="AM207" s="44">
        <f>MIN(N(Debts!$E$12),AP206+AL207)</f>
        <v/>
      </c>
      <c r="AN207" s="44">
        <f>AP206+AL207-AM207</f>
        <v/>
      </c>
      <c r="AO207" s="44">
        <f>MIN(AN207,MAX(0,$C207-SUMIFS($H207:$AU207,$H$6:$AU$6,"Rest",$H$5:$AU$5,"&lt;"&amp;AN$5)))</f>
        <v/>
      </c>
      <c r="AP207" s="44">
        <f>ROUND(AN207-AO207,2)</f>
        <v/>
      </c>
      <c r="AQ207" s="44">
        <f>ROUND(AU206*N(Debts!$D$13)/12,2)</f>
        <v/>
      </c>
      <c r="AR207" s="44">
        <f>MIN(N(Debts!$E$13),AU206+AQ207)</f>
        <v/>
      </c>
      <c r="AS207" s="44">
        <f>AU206+AQ207-AR207</f>
        <v/>
      </c>
      <c r="AT207" s="44">
        <f>MIN(AS207,MAX(0,$C207-SUMIFS($H207:$AU207,$H$6:$AU$6,"Rest",$H$5:$AU$5,"&lt;"&amp;AS$5)))</f>
        <v/>
      </c>
      <c r="AU207" s="44">
        <f>ROUND(AS207-AT207,2)</f>
        <v/>
      </c>
    </row>
    <row r="208">
      <c r="A208" s="43" t="n">
        <v>201</v>
      </c>
      <c r="B208" s="45">
        <f>EDATE(Plan!$C$7,A208-1)</f>
        <v/>
      </c>
      <c r="C208" s="46">
        <f>IF(F207&lt;=0.005,0,MAX(0,Plan!$C$6-SUMIF($H$6:$AU$6,"Min paid",H208:AU208)))</f>
        <v/>
      </c>
      <c r="D208" s="46">
        <f>SUMIF($H$6:$AU$6,"Interest",H208:AU208)</f>
        <v/>
      </c>
      <c r="E208" s="46">
        <f>SUMIF($H$6:$AU$6,"Min paid",H208:AU208)+SUMIF($H$6:$AU$6,"Extra paid",H208:AU208)</f>
        <v/>
      </c>
      <c r="F208" s="46">
        <f>SUMIF($H$6:$AU$6,"Balance",H208:AU208)</f>
        <v/>
      </c>
      <c r="G208" s="47">
        <f>IF(AND(F208&lt;=0.005,F207&gt;0.005),A208,"")</f>
        <v/>
      </c>
      <c r="H208" s="44">
        <f>ROUND(L207*N(Debts!$D$6)/12,2)</f>
        <v/>
      </c>
      <c r="I208" s="44">
        <f>MIN(N(Debts!$E$6),L207+H208)</f>
        <v/>
      </c>
      <c r="J208" s="44">
        <f>L207+H208-I208</f>
        <v/>
      </c>
      <c r="K208" s="44">
        <f>MIN(J208,MAX(0,$C208-SUMIFS($H208:$AU208,$H$6:$AU$6,"Rest",$H$5:$AU$5,"&lt;"&amp;J$5)))</f>
        <v/>
      </c>
      <c r="L208" s="44">
        <f>ROUND(J208-K208,2)</f>
        <v/>
      </c>
      <c r="M208" s="44">
        <f>ROUND(Q207*N(Debts!$D$7)/12,2)</f>
        <v/>
      </c>
      <c r="N208" s="44">
        <f>MIN(N(Debts!$E$7),Q207+M208)</f>
        <v/>
      </c>
      <c r="O208" s="44">
        <f>Q207+M208-N208</f>
        <v/>
      </c>
      <c r="P208" s="44">
        <f>MIN(O208,MAX(0,$C208-SUMIFS($H208:$AU208,$H$6:$AU$6,"Rest",$H$5:$AU$5,"&lt;"&amp;O$5)))</f>
        <v/>
      </c>
      <c r="Q208" s="44">
        <f>ROUND(O208-P208,2)</f>
        <v/>
      </c>
      <c r="R208" s="44">
        <f>ROUND(V207*N(Debts!$D$8)/12,2)</f>
        <v/>
      </c>
      <c r="S208" s="44">
        <f>MIN(N(Debts!$E$8),V207+R208)</f>
        <v/>
      </c>
      <c r="T208" s="44">
        <f>V207+R208-S208</f>
        <v/>
      </c>
      <c r="U208" s="44">
        <f>MIN(T208,MAX(0,$C208-SUMIFS($H208:$AU208,$H$6:$AU$6,"Rest",$H$5:$AU$5,"&lt;"&amp;T$5)))</f>
        <v/>
      </c>
      <c r="V208" s="44">
        <f>ROUND(T208-U208,2)</f>
        <v/>
      </c>
      <c r="W208" s="44">
        <f>ROUND(AA207*N(Debts!$D$9)/12,2)</f>
        <v/>
      </c>
      <c r="X208" s="44">
        <f>MIN(N(Debts!$E$9),AA207+W208)</f>
        <v/>
      </c>
      <c r="Y208" s="44">
        <f>AA207+W208-X208</f>
        <v/>
      </c>
      <c r="Z208" s="44">
        <f>MIN(Y208,MAX(0,$C208-SUMIFS($H208:$AU208,$H$6:$AU$6,"Rest",$H$5:$AU$5,"&lt;"&amp;Y$5)))</f>
        <v/>
      </c>
      <c r="AA208" s="44">
        <f>ROUND(Y208-Z208,2)</f>
        <v/>
      </c>
      <c r="AB208" s="44">
        <f>ROUND(AF207*N(Debts!$D$10)/12,2)</f>
        <v/>
      </c>
      <c r="AC208" s="44">
        <f>MIN(N(Debts!$E$10),AF207+AB208)</f>
        <v/>
      </c>
      <c r="AD208" s="44">
        <f>AF207+AB208-AC208</f>
        <v/>
      </c>
      <c r="AE208" s="44">
        <f>MIN(AD208,MAX(0,$C208-SUMIFS($H208:$AU208,$H$6:$AU$6,"Rest",$H$5:$AU$5,"&lt;"&amp;AD$5)))</f>
        <v/>
      </c>
      <c r="AF208" s="44">
        <f>ROUND(AD208-AE208,2)</f>
        <v/>
      </c>
      <c r="AG208" s="44">
        <f>ROUND(AK207*N(Debts!$D$11)/12,2)</f>
        <v/>
      </c>
      <c r="AH208" s="44">
        <f>MIN(N(Debts!$E$11),AK207+AG208)</f>
        <v/>
      </c>
      <c r="AI208" s="44">
        <f>AK207+AG208-AH208</f>
        <v/>
      </c>
      <c r="AJ208" s="44">
        <f>MIN(AI208,MAX(0,$C208-SUMIFS($H208:$AU208,$H$6:$AU$6,"Rest",$H$5:$AU$5,"&lt;"&amp;AI$5)))</f>
        <v/>
      </c>
      <c r="AK208" s="44">
        <f>ROUND(AI208-AJ208,2)</f>
        <v/>
      </c>
      <c r="AL208" s="44">
        <f>ROUND(AP207*N(Debts!$D$12)/12,2)</f>
        <v/>
      </c>
      <c r="AM208" s="44">
        <f>MIN(N(Debts!$E$12),AP207+AL208)</f>
        <v/>
      </c>
      <c r="AN208" s="44">
        <f>AP207+AL208-AM208</f>
        <v/>
      </c>
      <c r="AO208" s="44">
        <f>MIN(AN208,MAX(0,$C208-SUMIFS($H208:$AU208,$H$6:$AU$6,"Rest",$H$5:$AU$5,"&lt;"&amp;AN$5)))</f>
        <v/>
      </c>
      <c r="AP208" s="44">
        <f>ROUND(AN208-AO208,2)</f>
        <v/>
      </c>
      <c r="AQ208" s="44">
        <f>ROUND(AU207*N(Debts!$D$13)/12,2)</f>
        <v/>
      </c>
      <c r="AR208" s="44">
        <f>MIN(N(Debts!$E$13),AU207+AQ208)</f>
        <v/>
      </c>
      <c r="AS208" s="44">
        <f>AU207+AQ208-AR208</f>
        <v/>
      </c>
      <c r="AT208" s="44">
        <f>MIN(AS208,MAX(0,$C208-SUMIFS($H208:$AU208,$H$6:$AU$6,"Rest",$H$5:$AU$5,"&lt;"&amp;AS$5)))</f>
        <v/>
      </c>
      <c r="AU208" s="44">
        <f>ROUND(AS208-AT208,2)</f>
        <v/>
      </c>
    </row>
    <row r="209">
      <c r="A209" s="43" t="n">
        <v>202</v>
      </c>
      <c r="B209" s="45">
        <f>EDATE(Plan!$C$7,A209-1)</f>
        <v/>
      </c>
      <c r="C209" s="46">
        <f>IF(F208&lt;=0.005,0,MAX(0,Plan!$C$6-SUMIF($H$6:$AU$6,"Min paid",H209:AU209)))</f>
        <v/>
      </c>
      <c r="D209" s="46">
        <f>SUMIF($H$6:$AU$6,"Interest",H209:AU209)</f>
        <v/>
      </c>
      <c r="E209" s="46">
        <f>SUMIF($H$6:$AU$6,"Min paid",H209:AU209)+SUMIF($H$6:$AU$6,"Extra paid",H209:AU209)</f>
        <v/>
      </c>
      <c r="F209" s="46">
        <f>SUMIF($H$6:$AU$6,"Balance",H209:AU209)</f>
        <v/>
      </c>
      <c r="G209" s="47">
        <f>IF(AND(F209&lt;=0.005,F208&gt;0.005),A209,"")</f>
        <v/>
      </c>
      <c r="H209" s="44">
        <f>ROUND(L208*N(Debts!$D$6)/12,2)</f>
        <v/>
      </c>
      <c r="I209" s="44">
        <f>MIN(N(Debts!$E$6),L208+H209)</f>
        <v/>
      </c>
      <c r="J209" s="44">
        <f>L208+H209-I209</f>
        <v/>
      </c>
      <c r="K209" s="44">
        <f>MIN(J209,MAX(0,$C209-SUMIFS($H209:$AU209,$H$6:$AU$6,"Rest",$H$5:$AU$5,"&lt;"&amp;J$5)))</f>
        <v/>
      </c>
      <c r="L209" s="44">
        <f>ROUND(J209-K209,2)</f>
        <v/>
      </c>
      <c r="M209" s="44">
        <f>ROUND(Q208*N(Debts!$D$7)/12,2)</f>
        <v/>
      </c>
      <c r="N209" s="44">
        <f>MIN(N(Debts!$E$7),Q208+M209)</f>
        <v/>
      </c>
      <c r="O209" s="44">
        <f>Q208+M209-N209</f>
        <v/>
      </c>
      <c r="P209" s="44">
        <f>MIN(O209,MAX(0,$C209-SUMIFS($H209:$AU209,$H$6:$AU$6,"Rest",$H$5:$AU$5,"&lt;"&amp;O$5)))</f>
        <v/>
      </c>
      <c r="Q209" s="44">
        <f>ROUND(O209-P209,2)</f>
        <v/>
      </c>
      <c r="R209" s="44">
        <f>ROUND(V208*N(Debts!$D$8)/12,2)</f>
        <v/>
      </c>
      <c r="S209" s="44">
        <f>MIN(N(Debts!$E$8),V208+R209)</f>
        <v/>
      </c>
      <c r="T209" s="44">
        <f>V208+R209-S209</f>
        <v/>
      </c>
      <c r="U209" s="44">
        <f>MIN(T209,MAX(0,$C209-SUMIFS($H209:$AU209,$H$6:$AU$6,"Rest",$H$5:$AU$5,"&lt;"&amp;T$5)))</f>
        <v/>
      </c>
      <c r="V209" s="44">
        <f>ROUND(T209-U209,2)</f>
        <v/>
      </c>
      <c r="W209" s="44">
        <f>ROUND(AA208*N(Debts!$D$9)/12,2)</f>
        <v/>
      </c>
      <c r="X209" s="44">
        <f>MIN(N(Debts!$E$9),AA208+W209)</f>
        <v/>
      </c>
      <c r="Y209" s="44">
        <f>AA208+W209-X209</f>
        <v/>
      </c>
      <c r="Z209" s="44">
        <f>MIN(Y209,MAX(0,$C209-SUMIFS($H209:$AU209,$H$6:$AU$6,"Rest",$H$5:$AU$5,"&lt;"&amp;Y$5)))</f>
        <v/>
      </c>
      <c r="AA209" s="44">
        <f>ROUND(Y209-Z209,2)</f>
        <v/>
      </c>
      <c r="AB209" s="44">
        <f>ROUND(AF208*N(Debts!$D$10)/12,2)</f>
        <v/>
      </c>
      <c r="AC209" s="44">
        <f>MIN(N(Debts!$E$10),AF208+AB209)</f>
        <v/>
      </c>
      <c r="AD209" s="44">
        <f>AF208+AB209-AC209</f>
        <v/>
      </c>
      <c r="AE209" s="44">
        <f>MIN(AD209,MAX(0,$C209-SUMIFS($H209:$AU209,$H$6:$AU$6,"Rest",$H$5:$AU$5,"&lt;"&amp;AD$5)))</f>
        <v/>
      </c>
      <c r="AF209" s="44">
        <f>ROUND(AD209-AE209,2)</f>
        <v/>
      </c>
      <c r="AG209" s="44">
        <f>ROUND(AK208*N(Debts!$D$11)/12,2)</f>
        <v/>
      </c>
      <c r="AH209" s="44">
        <f>MIN(N(Debts!$E$11),AK208+AG209)</f>
        <v/>
      </c>
      <c r="AI209" s="44">
        <f>AK208+AG209-AH209</f>
        <v/>
      </c>
      <c r="AJ209" s="44">
        <f>MIN(AI209,MAX(0,$C209-SUMIFS($H209:$AU209,$H$6:$AU$6,"Rest",$H$5:$AU$5,"&lt;"&amp;AI$5)))</f>
        <v/>
      </c>
      <c r="AK209" s="44">
        <f>ROUND(AI209-AJ209,2)</f>
        <v/>
      </c>
      <c r="AL209" s="44">
        <f>ROUND(AP208*N(Debts!$D$12)/12,2)</f>
        <v/>
      </c>
      <c r="AM209" s="44">
        <f>MIN(N(Debts!$E$12),AP208+AL209)</f>
        <v/>
      </c>
      <c r="AN209" s="44">
        <f>AP208+AL209-AM209</f>
        <v/>
      </c>
      <c r="AO209" s="44">
        <f>MIN(AN209,MAX(0,$C209-SUMIFS($H209:$AU209,$H$6:$AU$6,"Rest",$H$5:$AU$5,"&lt;"&amp;AN$5)))</f>
        <v/>
      </c>
      <c r="AP209" s="44">
        <f>ROUND(AN209-AO209,2)</f>
        <v/>
      </c>
      <c r="AQ209" s="44">
        <f>ROUND(AU208*N(Debts!$D$13)/12,2)</f>
        <v/>
      </c>
      <c r="AR209" s="44">
        <f>MIN(N(Debts!$E$13),AU208+AQ209)</f>
        <v/>
      </c>
      <c r="AS209" s="44">
        <f>AU208+AQ209-AR209</f>
        <v/>
      </c>
      <c r="AT209" s="44">
        <f>MIN(AS209,MAX(0,$C209-SUMIFS($H209:$AU209,$H$6:$AU$6,"Rest",$H$5:$AU$5,"&lt;"&amp;AS$5)))</f>
        <v/>
      </c>
      <c r="AU209" s="44">
        <f>ROUND(AS209-AT209,2)</f>
        <v/>
      </c>
    </row>
    <row r="210">
      <c r="A210" s="43" t="n">
        <v>203</v>
      </c>
      <c r="B210" s="45">
        <f>EDATE(Plan!$C$7,A210-1)</f>
        <v/>
      </c>
      <c r="C210" s="46">
        <f>IF(F209&lt;=0.005,0,MAX(0,Plan!$C$6-SUMIF($H$6:$AU$6,"Min paid",H210:AU210)))</f>
        <v/>
      </c>
      <c r="D210" s="46">
        <f>SUMIF($H$6:$AU$6,"Interest",H210:AU210)</f>
        <v/>
      </c>
      <c r="E210" s="46">
        <f>SUMIF($H$6:$AU$6,"Min paid",H210:AU210)+SUMIF($H$6:$AU$6,"Extra paid",H210:AU210)</f>
        <v/>
      </c>
      <c r="F210" s="46">
        <f>SUMIF($H$6:$AU$6,"Balance",H210:AU210)</f>
        <v/>
      </c>
      <c r="G210" s="47">
        <f>IF(AND(F210&lt;=0.005,F209&gt;0.005),A210,"")</f>
        <v/>
      </c>
      <c r="H210" s="44">
        <f>ROUND(L209*N(Debts!$D$6)/12,2)</f>
        <v/>
      </c>
      <c r="I210" s="44">
        <f>MIN(N(Debts!$E$6),L209+H210)</f>
        <v/>
      </c>
      <c r="J210" s="44">
        <f>L209+H210-I210</f>
        <v/>
      </c>
      <c r="K210" s="44">
        <f>MIN(J210,MAX(0,$C210-SUMIFS($H210:$AU210,$H$6:$AU$6,"Rest",$H$5:$AU$5,"&lt;"&amp;J$5)))</f>
        <v/>
      </c>
      <c r="L210" s="44">
        <f>ROUND(J210-K210,2)</f>
        <v/>
      </c>
      <c r="M210" s="44">
        <f>ROUND(Q209*N(Debts!$D$7)/12,2)</f>
        <v/>
      </c>
      <c r="N210" s="44">
        <f>MIN(N(Debts!$E$7),Q209+M210)</f>
        <v/>
      </c>
      <c r="O210" s="44">
        <f>Q209+M210-N210</f>
        <v/>
      </c>
      <c r="P210" s="44">
        <f>MIN(O210,MAX(0,$C210-SUMIFS($H210:$AU210,$H$6:$AU$6,"Rest",$H$5:$AU$5,"&lt;"&amp;O$5)))</f>
        <v/>
      </c>
      <c r="Q210" s="44">
        <f>ROUND(O210-P210,2)</f>
        <v/>
      </c>
      <c r="R210" s="44">
        <f>ROUND(V209*N(Debts!$D$8)/12,2)</f>
        <v/>
      </c>
      <c r="S210" s="44">
        <f>MIN(N(Debts!$E$8),V209+R210)</f>
        <v/>
      </c>
      <c r="T210" s="44">
        <f>V209+R210-S210</f>
        <v/>
      </c>
      <c r="U210" s="44">
        <f>MIN(T210,MAX(0,$C210-SUMIFS($H210:$AU210,$H$6:$AU$6,"Rest",$H$5:$AU$5,"&lt;"&amp;T$5)))</f>
        <v/>
      </c>
      <c r="V210" s="44">
        <f>ROUND(T210-U210,2)</f>
        <v/>
      </c>
      <c r="W210" s="44">
        <f>ROUND(AA209*N(Debts!$D$9)/12,2)</f>
        <v/>
      </c>
      <c r="X210" s="44">
        <f>MIN(N(Debts!$E$9),AA209+W210)</f>
        <v/>
      </c>
      <c r="Y210" s="44">
        <f>AA209+W210-X210</f>
        <v/>
      </c>
      <c r="Z210" s="44">
        <f>MIN(Y210,MAX(0,$C210-SUMIFS($H210:$AU210,$H$6:$AU$6,"Rest",$H$5:$AU$5,"&lt;"&amp;Y$5)))</f>
        <v/>
      </c>
      <c r="AA210" s="44">
        <f>ROUND(Y210-Z210,2)</f>
        <v/>
      </c>
      <c r="AB210" s="44">
        <f>ROUND(AF209*N(Debts!$D$10)/12,2)</f>
        <v/>
      </c>
      <c r="AC210" s="44">
        <f>MIN(N(Debts!$E$10),AF209+AB210)</f>
        <v/>
      </c>
      <c r="AD210" s="44">
        <f>AF209+AB210-AC210</f>
        <v/>
      </c>
      <c r="AE210" s="44">
        <f>MIN(AD210,MAX(0,$C210-SUMIFS($H210:$AU210,$H$6:$AU$6,"Rest",$H$5:$AU$5,"&lt;"&amp;AD$5)))</f>
        <v/>
      </c>
      <c r="AF210" s="44">
        <f>ROUND(AD210-AE210,2)</f>
        <v/>
      </c>
      <c r="AG210" s="44">
        <f>ROUND(AK209*N(Debts!$D$11)/12,2)</f>
        <v/>
      </c>
      <c r="AH210" s="44">
        <f>MIN(N(Debts!$E$11),AK209+AG210)</f>
        <v/>
      </c>
      <c r="AI210" s="44">
        <f>AK209+AG210-AH210</f>
        <v/>
      </c>
      <c r="AJ210" s="44">
        <f>MIN(AI210,MAX(0,$C210-SUMIFS($H210:$AU210,$H$6:$AU$6,"Rest",$H$5:$AU$5,"&lt;"&amp;AI$5)))</f>
        <v/>
      </c>
      <c r="AK210" s="44">
        <f>ROUND(AI210-AJ210,2)</f>
        <v/>
      </c>
      <c r="AL210" s="44">
        <f>ROUND(AP209*N(Debts!$D$12)/12,2)</f>
        <v/>
      </c>
      <c r="AM210" s="44">
        <f>MIN(N(Debts!$E$12),AP209+AL210)</f>
        <v/>
      </c>
      <c r="AN210" s="44">
        <f>AP209+AL210-AM210</f>
        <v/>
      </c>
      <c r="AO210" s="44">
        <f>MIN(AN210,MAX(0,$C210-SUMIFS($H210:$AU210,$H$6:$AU$6,"Rest",$H$5:$AU$5,"&lt;"&amp;AN$5)))</f>
        <v/>
      </c>
      <c r="AP210" s="44">
        <f>ROUND(AN210-AO210,2)</f>
        <v/>
      </c>
      <c r="AQ210" s="44">
        <f>ROUND(AU209*N(Debts!$D$13)/12,2)</f>
        <v/>
      </c>
      <c r="AR210" s="44">
        <f>MIN(N(Debts!$E$13),AU209+AQ210)</f>
        <v/>
      </c>
      <c r="AS210" s="44">
        <f>AU209+AQ210-AR210</f>
        <v/>
      </c>
      <c r="AT210" s="44">
        <f>MIN(AS210,MAX(0,$C210-SUMIFS($H210:$AU210,$H$6:$AU$6,"Rest",$H$5:$AU$5,"&lt;"&amp;AS$5)))</f>
        <v/>
      </c>
      <c r="AU210" s="44">
        <f>ROUND(AS210-AT210,2)</f>
        <v/>
      </c>
    </row>
    <row r="211">
      <c r="A211" s="43" t="n">
        <v>204</v>
      </c>
      <c r="B211" s="45">
        <f>EDATE(Plan!$C$7,A211-1)</f>
        <v/>
      </c>
      <c r="C211" s="46">
        <f>IF(F210&lt;=0.005,0,MAX(0,Plan!$C$6-SUMIF($H$6:$AU$6,"Min paid",H211:AU211)))</f>
        <v/>
      </c>
      <c r="D211" s="46">
        <f>SUMIF($H$6:$AU$6,"Interest",H211:AU211)</f>
        <v/>
      </c>
      <c r="E211" s="46">
        <f>SUMIF($H$6:$AU$6,"Min paid",H211:AU211)+SUMIF($H$6:$AU$6,"Extra paid",H211:AU211)</f>
        <v/>
      </c>
      <c r="F211" s="46">
        <f>SUMIF($H$6:$AU$6,"Balance",H211:AU211)</f>
        <v/>
      </c>
      <c r="G211" s="47">
        <f>IF(AND(F211&lt;=0.005,F210&gt;0.005),A211,"")</f>
        <v/>
      </c>
      <c r="H211" s="44">
        <f>ROUND(L210*N(Debts!$D$6)/12,2)</f>
        <v/>
      </c>
      <c r="I211" s="44">
        <f>MIN(N(Debts!$E$6),L210+H211)</f>
        <v/>
      </c>
      <c r="J211" s="44">
        <f>L210+H211-I211</f>
        <v/>
      </c>
      <c r="K211" s="44">
        <f>MIN(J211,MAX(0,$C211-SUMIFS($H211:$AU211,$H$6:$AU$6,"Rest",$H$5:$AU$5,"&lt;"&amp;J$5)))</f>
        <v/>
      </c>
      <c r="L211" s="44">
        <f>ROUND(J211-K211,2)</f>
        <v/>
      </c>
      <c r="M211" s="44">
        <f>ROUND(Q210*N(Debts!$D$7)/12,2)</f>
        <v/>
      </c>
      <c r="N211" s="44">
        <f>MIN(N(Debts!$E$7),Q210+M211)</f>
        <v/>
      </c>
      <c r="O211" s="44">
        <f>Q210+M211-N211</f>
        <v/>
      </c>
      <c r="P211" s="44">
        <f>MIN(O211,MAX(0,$C211-SUMIFS($H211:$AU211,$H$6:$AU$6,"Rest",$H$5:$AU$5,"&lt;"&amp;O$5)))</f>
        <v/>
      </c>
      <c r="Q211" s="44">
        <f>ROUND(O211-P211,2)</f>
        <v/>
      </c>
      <c r="R211" s="44">
        <f>ROUND(V210*N(Debts!$D$8)/12,2)</f>
        <v/>
      </c>
      <c r="S211" s="44">
        <f>MIN(N(Debts!$E$8),V210+R211)</f>
        <v/>
      </c>
      <c r="T211" s="44">
        <f>V210+R211-S211</f>
        <v/>
      </c>
      <c r="U211" s="44">
        <f>MIN(T211,MAX(0,$C211-SUMIFS($H211:$AU211,$H$6:$AU$6,"Rest",$H$5:$AU$5,"&lt;"&amp;T$5)))</f>
        <v/>
      </c>
      <c r="V211" s="44">
        <f>ROUND(T211-U211,2)</f>
        <v/>
      </c>
      <c r="W211" s="44">
        <f>ROUND(AA210*N(Debts!$D$9)/12,2)</f>
        <v/>
      </c>
      <c r="X211" s="44">
        <f>MIN(N(Debts!$E$9),AA210+W211)</f>
        <v/>
      </c>
      <c r="Y211" s="44">
        <f>AA210+W211-X211</f>
        <v/>
      </c>
      <c r="Z211" s="44">
        <f>MIN(Y211,MAX(0,$C211-SUMIFS($H211:$AU211,$H$6:$AU$6,"Rest",$H$5:$AU$5,"&lt;"&amp;Y$5)))</f>
        <v/>
      </c>
      <c r="AA211" s="44">
        <f>ROUND(Y211-Z211,2)</f>
        <v/>
      </c>
      <c r="AB211" s="44">
        <f>ROUND(AF210*N(Debts!$D$10)/12,2)</f>
        <v/>
      </c>
      <c r="AC211" s="44">
        <f>MIN(N(Debts!$E$10),AF210+AB211)</f>
        <v/>
      </c>
      <c r="AD211" s="44">
        <f>AF210+AB211-AC211</f>
        <v/>
      </c>
      <c r="AE211" s="44">
        <f>MIN(AD211,MAX(0,$C211-SUMIFS($H211:$AU211,$H$6:$AU$6,"Rest",$H$5:$AU$5,"&lt;"&amp;AD$5)))</f>
        <v/>
      </c>
      <c r="AF211" s="44">
        <f>ROUND(AD211-AE211,2)</f>
        <v/>
      </c>
      <c r="AG211" s="44">
        <f>ROUND(AK210*N(Debts!$D$11)/12,2)</f>
        <v/>
      </c>
      <c r="AH211" s="44">
        <f>MIN(N(Debts!$E$11),AK210+AG211)</f>
        <v/>
      </c>
      <c r="AI211" s="44">
        <f>AK210+AG211-AH211</f>
        <v/>
      </c>
      <c r="AJ211" s="44">
        <f>MIN(AI211,MAX(0,$C211-SUMIFS($H211:$AU211,$H$6:$AU$6,"Rest",$H$5:$AU$5,"&lt;"&amp;AI$5)))</f>
        <v/>
      </c>
      <c r="AK211" s="44">
        <f>ROUND(AI211-AJ211,2)</f>
        <v/>
      </c>
      <c r="AL211" s="44">
        <f>ROUND(AP210*N(Debts!$D$12)/12,2)</f>
        <v/>
      </c>
      <c r="AM211" s="44">
        <f>MIN(N(Debts!$E$12),AP210+AL211)</f>
        <v/>
      </c>
      <c r="AN211" s="44">
        <f>AP210+AL211-AM211</f>
        <v/>
      </c>
      <c r="AO211" s="44">
        <f>MIN(AN211,MAX(0,$C211-SUMIFS($H211:$AU211,$H$6:$AU$6,"Rest",$H$5:$AU$5,"&lt;"&amp;AN$5)))</f>
        <v/>
      </c>
      <c r="AP211" s="44">
        <f>ROUND(AN211-AO211,2)</f>
        <v/>
      </c>
      <c r="AQ211" s="44">
        <f>ROUND(AU210*N(Debts!$D$13)/12,2)</f>
        <v/>
      </c>
      <c r="AR211" s="44">
        <f>MIN(N(Debts!$E$13),AU210+AQ211)</f>
        <v/>
      </c>
      <c r="AS211" s="44">
        <f>AU210+AQ211-AR211</f>
        <v/>
      </c>
      <c r="AT211" s="44">
        <f>MIN(AS211,MAX(0,$C211-SUMIFS($H211:$AU211,$H$6:$AU$6,"Rest",$H$5:$AU$5,"&lt;"&amp;AS$5)))</f>
        <v/>
      </c>
      <c r="AU211" s="44">
        <f>ROUND(AS211-AT211,2)</f>
        <v/>
      </c>
    </row>
    <row r="212">
      <c r="A212" s="43" t="n">
        <v>205</v>
      </c>
      <c r="B212" s="45">
        <f>EDATE(Plan!$C$7,A212-1)</f>
        <v/>
      </c>
      <c r="C212" s="46">
        <f>IF(F211&lt;=0.005,0,MAX(0,Plan!$C$6-SUMIF($H$6:$AU$6,"Min paid",H212:AU212)))</f>
        <v/>
      </c>
      <c r="D212" s="46">
        <f>SUMIF($H$6:$AU$6,"Interest",H212:AU212)</f>
        <v/>
      </c>
      <c r="E212" s="46">
        <f>SUMIF($H$6:$AU$6,"Min paid",H212:AU212)+SUMIF($H$6:$AU$6,"Extra paid",H212:AU212)</f>
        <v/>
      </c>
      <c r="F212" s="46">
        <f>SUMIF($H$6:$AU$6,"Balance",H212:AU212)</f>
        <v/>
      </c>
      <c r="G212" s="47">
        <f>IF(AND(F212&lt;=0.005,F211&gt;0.005),A212,"")</f>
        <v/>
      </c>
      <c r="H212" s="44">
        <f>ROUND(L211*N(Debts!$D$6)/12,2)</f>
        <v/>
      </c>
      <c r="I212" s="44">
        <f>MIN(N(Debts!$E$6),L211+H212)</f>
        <v/>
      </c>
      <c r="J212" s="44">
        <f>L211+H212-I212</f>
        <v/>
      </c>
      <c r="K212" s="44">
        <f>MIN(J212,MAX(0,$C212-SUMIFS($H212:$AU212,$H$6:$AU$6,"Rest",$H$5:$AU$5,"&lt;"&amp;J$5)))</f>
        <v/>
      </c>
      <c r="L212" s="44">
        <f>ROUND(J212-K212,2)</f>
        <v/>
      </c>
      <c r="M212" s="44">
        <f>ROUND(Q211*N(Debts!$D$7)/12,2)</f>
        <v/>
      </c>
      <c r="N212" s="44">
        <f>MIN(N(Debts!$E$7),Q211+M212)</f>
        <v/>
      </c>
      <c r="O212" s="44">
        <f>Q211+M212-N212</f>
        <v/>
      </c>
      <c r="P212" s="44">
        <f>MIN(O212,MAX(0,$C212-SUMIFS($H212:$AU212,$H$6:$AU$6,"Rest",$H$5:$AU$5,"&lt;"&amp;O$5)))</f>
        <v/>
      </c>
      <c r="Q212" s="44">
        <f>ROUND(O212-P212,2)</f>
        <v/>
      </c>
      <c r="R212" s="44">
        <f>ROUND(V211*N(Debts!$D$8)/12,2)</f>
        <v/>
      </c>
      <c r="S212" s="44">
        <f>MIN(N(Debts!$E$8),V211+R212)</f>
        <v/>
      </c>
      <c r="T212" s="44">
        <f>V211+R212-S212</f>
        <v/>
      </c>
      <c r="U212" s="44">
        <f>MIN(T212,MAX(0,$C212-SUMIFS($H212:$AU212,$H$6:$AU$6,"Rest",$H$5:$AU$5,"&lt;"&amp;T$5)))</f>
        <v/>
      </c>
      <c r="V212" s="44">
        <f>ROUND(T212-U212,2)</f>
        <v/>
      </c>
      <c r="W212" s="44">
        <f>ROUND(AA211*N(Debts!$D$9)/12,2)</f>
        <v/>
      </c>
      <c r="X212" s="44">
        <f>MIN(N(Debts!$E$9),AA211+W212)</f>
        <v/>
      </c>
      <c r="Y212" s="44">
        <f>AA211+W212-X212</f>
        <v/>
      </c>
      <c r="Z212" s="44">
        <f>MIN(Y212,MAX(0,$C212-SUMIFS($H212:$AU212,$H$6:$AU$6,"Rest",$H$5:$AU$5,"&lt;"&amp;Y$5)))</f>
        <v/>
      </c>
      <c r="AA212" s="44">
        <f>ROUND(Y212-Z212,2)</f>
        <v/>
      </c>
      <c r="AB212" s="44">
        <f>ROUND(AF211*N(Debts!$D$10)/12,2)</f>
        <v/>
      </c>
      <c r="AC212" s="44">
        <f>MIN(N(Debts!$E$10),AF211+AB212)</f>
        <v/>
      </c>
      <c r="AD212" s="44">
        <f>AF211+AB212-AC212</f>
        <v/>
      </c>
      <c r="AE212" s="44">
        <f>MIN(AD212,MAX(0,$C212-SUMIFS($H212:$AU212,$H$6:$AU$6,"Rest",$H$5:$AU$5,"&lt;"&amp;AD$5)))</f>
        <v/>
      </c>
      <c r="AF212" s="44">
        <f>ROUND(AD212-AE212,2)</f>
        <v/>
      </c>
      <c r="AG212" s="44">
        <f>ROUND(AK211*N(Debts!$D$11)/12,2)</f>
        <v/>
      </c>
      <c r="AH212" s="44">
        <f>MIN(N(Debts!$E$11),AK211+AG212)</f>
        <v/>
      </c>
      <c r="AI212" s="44">
        <f>AK211+AG212-AH212</f>
        <v/>
      </c>
      <c r="AJ212" s="44">
        <f>MIN(AI212,MAX(0,$C212-SUMIFS($H212:$AU212,$H$6:$AU$6,"Rest",$H$5:$AU$5,"&lt;"&amp;AI$5)))</f>
        <v/>
      </c>
      <c r="AK212" s="44">
        <f>ROUND(AI212-AJ212,2)</f>
        <v/>
      </c>
      <c r="AL212" s="44">
        <f>ROUND(AP211*N(Debts!$D$12)/12,2)</f>
        <v/>
      </c>
      <c r="AM212" s="44">
        <f>MIN(N(Debts!$E$12),AP211+AL212)</f>
        <v/>
      </c>
      <c r="AN212" s="44">
        <f>AP211+AL212-AM212</f>
        <v/>
      </c>
      <c r="AO212" s="44">
        <f>MIN(AN212,MAX(0,$C212-SUMIFS($H212:$AU212,$H$6:$AU$6,"Rest",$H$5:$AU$5,"&lt;"&amp;AN$5)))</f>
        <v/>
      </c>
      <c r="AP212" s="44">
        <f>ROUND(AN212-AO212,2)</f>
        <v/>
      </c>
      <c r="AQ212" s="44">
        <f>ROUND(AU211*N(Debts!$D$13)/12,2)</f>
        <v/>
      </c>
      <c r="AR212" s="44">
        <f>MIN(N(Debts!$E$13),AU211+AQ212)</f>
        <v/>
      </c>
      <c r="AS212" s="44">
        <f>AU211+AQ212-AR212</f>
        <v/>
      </c>
      <c r="AT212" s="44">
        <f>MIN(AS212,MAX(0,$C212-SUMIFS($H212:$AU212,$H$6:$AU$6,"Rest",$H$5:$AU$5,"&lt;"&amp;AS$5)))</f>
        <v/>
      </c>
      <c r="AU212" s="44">
        <f>ROUND(AS212-AT212,2)</f>
        <v/>
      </c>
    </row>
    <row r="213">
      <c r="A213" s="43" t="n">
        <v>206</v>
      </c>
      <c r="B213" s="45">
        <f>EDATE(Plan!$C$7,A213-1)</f>
        <v/>
      </c>
      <c r="C213" s="46">
        <f>IF(F212&lt;=0.005,0,MAX(0,Plan!$C$6-SUMIF($H$6:$AU$6,"Min paid",H213:AU213)))</f>
        <v/>
      </c>
      <c r="D213" s="46">
        <f>SUMIF($H$6:$AU$6,"Interest",H213:AU213)</f>
        <v/>
      </c>
      <c r="E213" s="46">
        <f>SUMIF($H$6:$AU$6,"Min paid",H213:AU213)+SUMIF($H$6:$AU$6,"Extra paid",H213:AU213)</f>
        <v/>
      </c>
      <c r="F213" s="46">
        <f>SUMIF($H$6:$AU$6,"Balance",H213:AU213)</f>
        <v/>
      </c>
      <c r="G213" s="47">
        <f>IF(AND(F213&lt;=0.005,F212&gt;0.005),A213,"")</f>
        <v/>
      </c>
      <c r="H213" s="44">
        <f>ROUND(L212*N(Debts!$D$6)/12,2)</f>
        <v/>
      </c>
      <c r="I213" s="44">
        <f>MIN(N(Debts!$E$6),L212+H213)</f>
        <v/>
      </c>
      <c r="J213" s="44">
        <f>L212+H213-I213</f>
        <v/>
      </c>
      <c r="K213" s="44">
        <f>MIN(J213,MAX(0,$C213-SUMIFS($H213:$AU213,$H$6:$AU$6,"Rest",$H$5:$AU$5,"&lt;"&amp;J$5)))</f>
        <v/>
      </c>
      <c r="L213" s="44">
        <f>ROUND(J213-K213,2)</f>
        <v/>
      </c>
      <c r="M213" s="44">
        <f>ROUND(Q212*N(Debts!$D$7)/12,2)</f>
        <v/>
      </c>
      <c r="N213" s="44">
        <f>MIN(N(Debts!$E$7),Q212+M213)</f>
        <v/>
      </c>
      <c r="O213" s="44">
        <f>Q212+M213-N213</f>
        <v/>
      </c>
      <c r="P213" s="44">
        <f>MIN(O213,MAX(0,$C213-SUMIFS($H213:$AU213,$H$6:$AU$6,"Rest",$H$5:$AU$5,"&lt;"&amp;O$5)))</f>
        <v/>
      </c>
      <c r="Q213" s="44">
        <f>ROUND(O213-P213,2)</f>
        <v/>
      </c>
      <c r="R213" s="44">
        <f>ROUND(V212*N(Debts!$D$8)/12,2)</f>
        <v/>
      </c>
      <c r="S213" s="44">
        <f>MIN(N(Debts!$E$8),V212+R213)</f>
        <v/>
      </c>
      <c r="T213" s="44">
        <f>V212+R213-S213</f>
        <v/>
      </c>
      <c r="U213" s="44">
        <f>MIN(T213,MAX(0,$C213-SUMIFS($H213:$AU213,$H$6:$AU$6,"Rest",$H$5:$AU$5,"&lt;"&amp;T$5)))</f>
        <v/>
      </c>
      <c r="V213" s="44">
        <f>ROUND(T213-U213,2)</f>
        <v/>
      </c>
      <c r="W213" s="44">
        <f>ROUND(AA212*N(Debts!$D$9)/12,2)</f>
        <v/>
      </c>
      <c r="X213" s="44">
        <f>MIN(N(Debts!$E$9),AA212+W213)</f>
        <v/>
      </c>
      <c r="Y213" s="44">
        <f>AA212+W213-X213</f>
        <v/>
      </c>
      <c r="Z213" s="44">
        <f>MIN(Y213,MAX(0,$C213-SUMIFS($H213:$AU213,$H$6:$AU$6,"Rest",$H$5:$AU$5,"&lt;"&amp;Y$5)))</f>
        <v/>
      </c>
      <c r="AA213" s="44">
        <f>ROUND(Y213-Z213,2)</f>
        <v/>
      </c>
      <c r="AB213" s="44">
        <f>ROUND(AF212*N(Debts!$D$10)/12,2)</f>
        <v/>
      </c>
      <c r="AC213" s="44">
        <f>MIN(N(Debts!$E$10),AF212+AB213)</f>
        <v/>
      </c>
      <c r="AD213" s="44">
        <f>AF212+AB213-AC213</f>
        <v/>
      </c>
      <c r="AE213" s="44">
        <f>MIN(AD213,MAX(0,$C213-SUMIFS($H213:$AU213,$H$6:$AU$6,"Rest",$H$5:$AU$5,"&lt;"&amp;AD$5)))</f>
        <v/>
      </c>
      <c r="AF213" s="44">
        <f>ROUND(AD213-AE213,2)</f>
        <v/>
      </c>
      <c r="AG213" s="44">
        <f>ROUND(AK212*N(Debts!$D$11)/12,2)</f>
        <v/>
      </c>
      <c r="AH213" s="44">
        <f>MIN(N(Debts!$E$11),AK212+AG213)</f>
        <v/>
      </c>
      <c r="AI213" s="44">
        <f>AK212+AG213-AH213</f>
        <v/>
      </c>
      <c r="AJ213" s="44">
        <f>MIN(AI213,MAX(0,$C213-SUMIFS($H213:$AU213,$H$6:$AU$6,"Rest",$H$5:$AU$5,"&lt;"&amp;AI$5)))</f>
        <v/>
      </c>
      <c r="AK213" s="44">
        <f>ROUND(AI213-AJ213,2)</f>
        <v/>
      </c>
      <c r="AL213" s="44">
        <f>ROUND(AP212*N(Debts!$D$12)/12,2)</f>
        <v/>
      </c>
      <c r="AM213" s="44">
        <f>MIN(N(Debts!$E$12),AP212+AL213)</f>
        <v/>
      </c>
      <c r="AN213" s="44">
        <f>AP212+AL213-AM213</f>
        <v/>
      </c>
      <c r="AO213" s="44">
        <f>MIN(AN213,MAX(0,$C213-SUMIFS($H213:$AU213,$H$6:$AU$6,"Rest",$H$5:$AU$5,"&lt;"&amp;AN$5)))</f>
        <v/>
      </c>
      <c r="AP213" s="44">
        <f>ROUND(AN213-AO213,2)</f>
        <v/>
      </c>
      <c r="AQ213" s="44">
        <f>ROUND(AU212*N(Debts!$D$13)/12,2)</f>
        <v/>
      </c>
      <c r="AR213" s="44">
        <f>MIN(N(Debts!$E$13),AU212+AQ213)</f>
        <v/>
      </c>
      <c r="AS213" s="44">
        <f>AU212+AQ213-AR213</f>
        <v/>
      </c>
      <c r="AT213" s="44">
        <f>MIN(AS213,MAX(0,$C213-SUMIFS($H213:$AU213,$H$6:$AU$6,"Rest",$H$5:$AU$5,"&lt;"&amp;AS$5)))</f>
        <v/>
      </c>
      <c r="AU213" s="44">
        <f>ROUND(AS213-AT213,2)</f>
        <v/>
      </c>
    </row>
    <row r="214">
      <c r="A214" s="43" t="n">
        <v>207</v>
      </c>
      <c r="B214" s="45">
        <f>EDATE(Plan!$C$7,A214-1)</f>
        <v/>
      </c>
      <c r="C214" s="46">
        <f>IF(F213&lt;=0.005,0,MAX(0,Plan!$C$6-SUMIF($H$6:$AU$6,"Min paid",H214:AU214)))</f>
        <v/>
      </c>
      <c r="D214" s="46">
        <f>SUMIF($H$6:$AU$6,"Interest",H214:AU214)</f>
        <v/>
      </c>
      <c r="E214" s="46">
        <f>SUMIF($H$6:$AU$6,"Min paid",H214:AU214)+SUMIF($H$6:$AU$6,"Extra paid",H214:AU214)</f>
        <v/>
      </c>
      <c r="F214" s="46">
        <f>SUMIF($H$6:$AU$6,"Balance",H214:AU214)</f>
        <v/>
      </c>
      <c r="G214" s="47">
        <f>IF(AND(F214&lt;=0.005,F213&gt;0.005),A214,"")</f>
        <v/>
      </c>
      <c r="H214" s="44">
        <f>ROUND(L213*N(Debts!$D$6)/12,2)</f>
        <v/>
      </c>
      <c r="I214" s="44">
        <f>MIN(N(Debts!$E$6),L213+H214)</f>
        <v/>
      </c>
      <c r="J214" s="44">
        <f>L213+H214-I214</f>
        <v/>
      </c>
      <c r="K214" s="44">
        <f>MIN(J214,MAX(0,$C214-SUMIFS($H214:$AU214,$H$6:$AU$6,"Rest",$H$5:$AU$5,"&lt;"&amp;J$5)))</f>
        <v/>
      </c>
      <c r="L214" s="44">
        <f>ROUND(J214-K214,2)</f>
        <v/>
      </c>
      <c r="M214" s="44">
        <f>ROUND(Q213*N(Debts!$D$7)/12,2)</f>
        <v/>
      </c>
      <c r="N214" s="44">
        <f>MIN(N(Debts!$E$7),Q213+M214)</f>
        <v/>
      </c>
      <c r="O214" s="44">
        <f>Q213+M214-N214</f>
        <v/>
      </c>
      <c r="P214" s="44">
        <f>MIN(O214,MAX(0,$C214-SUMIFS($H214:$AU214,$H$6:$AU$6,"Rest",$H$5:$AU$5,"&lt;"&amp;O$5)))</f>
        <v/>
      </c>
      <c r="Q214" s="44">
        <f>ROUND(O214-P214,2)</f>
        <v/>
      </c>
      <c r="R214" s="44">
        <f>ROUND(V213*N(Debts!$D$8)/12,2)</f>
        <v/>
      </c>
      <c r="S214" s="44">
        <f>MIN(N(Debts!$E$8),V213+R214)</f>
        <v/>
      </c>
      <c r="T214" s="44">
        <f>V213+R214-S214</f>
        <v/>
      </c>
      <c r="U214" s="44">
        <f>MIN(T214,MAX(0,$C214-SUMIFS($H214:$AU214,$H$6:$AU$6,"Rest",$H$5:$AU$5,"&lt;"&amp;T$5)))</f>
        <v/>
      </c>
      <c r="V214" s="44">
        <f>ROUND(T214-U214,2)</f>
        <v/>
      </c>
      <c r="W214" s="44">
        <f>ROUND(AA213*N(Debts!$D$9)/12,2)</f>
        <v/>
      </c>
      <c r="X214" s="44">
        <f>MIN(N(Debts!$E$9),AA213+W214)</f>
        <v/>
      </c>
      <c r="Y214" s="44">
        <f>AA213+W214-X214</f>
        <v/>
      </c>
      <c r="Z214" s="44">
        <f>MIN(Y214,MAX(0,$C214-SUMIFS($H214:$AU214,$H$6:$AU$6,"Rest",$H$5:$AU$5,"&lt;"&amp;Y$5)))</f>
        <v/>
      </c>
      <c r="AA214" s="44">
        <f>ROUND(Y214-Z214,2)</f>
        <v/>
      </c>
      <c r="AB214" s="44">
        <f>ROUND(AF213*N(Debts!$D$10)/12,2)</f>
        <v/>
      </c>
      <c r="AC214" s="44">
        <f>MIN(N(Debts!$E$10),AF213+AB214)</f>
        <v/>
      </c>
      <c r="AD214" s="44">
        <f>AF213+AB214-AC214</f>
        <v/>
      </c>
      <c r="AE214" s="44">
        <f>MIN(AD214,MAX(0,$C214-SUMIFS($H214:$AU214,$H$6:$AU$6,"Rest",$H$5:$AU$5,"&lt;"&amp;AD$5)))</f>
        <v/>
      </c>
      <c r="AF214" s="44">
        <f>ROUND(AD214-AE214,2)</f>
        <v/>
      </c>
      <c r="AG214" s="44">
        <f>ROUND(AK213*N(Debts!$D$11)/12,2)</f>
        <v/>
      </c>
      <c r="AH214" s="44">
        <f>MIN(N(Debts!$E$11),AK213+AG214)</f>
        <v/>
      </c>
      <c r="AI214" s="44">
        <f>AK213+AG214-AH214</f>
        <v/>
      </c>
      <c r="AJ214" s="44">
        <f>MIN(AI214,MAX(0,$C214-SUMIFS($H214:$AU214,$H$6:$AU$6,"Rest",$H$5:$AU$5,"&lt;"&amp;AI$5)))</f>
        <v/>
      </c>
      <c r="AK214" s="44">
        <f>ROUND(AI214-AJ214,2)</f>
        <v/>
      </c>
      <c r="AL214" s="44">
        <f>ROUND(AP213*N(Debts!$D$12)/12,2)</f>
        <v/>
      </c>
      <c r="AM214" s="44">
        <f>MIN(N(Debts!$E$12),AP213+AL214)</f>
        <v/>
      </c>
      <c r="AN214" s="44">
        <f>AP213+AL214-AM214</f>
        <v/>
      </c>
      <c r="AO214" s="44">
        <f>MIN(AN214,MAX(0,$C214-SUMIFS($H214:$AU214,$H$6:$AU$6,"Rest",$H$5:$AU$5,"&lt;"&amp;AN$5)))</f>
        <v/>
      </c>
      <c r="AP214" s="44">
        <f>ROUND(AN214-AO214,2)</f>
        <v/>
      </c>
      <c r="AQ214" s="44">
        <f>ROUND(AU213*N(Debts!$D$13)/12,2)</f>
        <v/>
      </c>
      <c r="AR214" s="44">
        <f>MIN(N(Debts!$E$13),AU213+AQ214)</f>
        <v/>
      </c>
      <c r="AS214" s="44">
        <f>AU213+AQ214-AR214</f>
        <v/>
      </c>
      <c r="AT214" s="44">
        <f>MIN(AS214,MAX(0,$C214-SUMIFS($H214:$AU214,$H$6:$AU$6,"Rest",$H$5:$AU$5,"&lt;"&amp;AS$5)))</f>
        <v/>
      </c>
      <c r="AU214" s="44">
        <f>ROUND(AS214-AT214,2)</f>
        <v/>
      </c>
    </row>
    <row r="215">
      <c r="A215" s="43" t="n">
        <v>208</v>
      </c>
      <c r="B215" s="45">
        <f>EDATE(Plan!$C$7,A215-1)</f>
        <v/>
      </c>
      <c r="C215" s="46">
        <f>IF(F214&lt;=0.005,0,MAX(0,Plan!$C$6-SUMIF($H$6:$AU$6,"Min paid",H215:AU215)))</f>
        <v/>
      </c>
      <c r="D215" s="46">
        <f>SUMIF($H$6:$AU$6,"Interest",H215:AU215)</f>
        <v/>
      </c>
      <c r="E215" s="46">
        <f>SUMIF($H$6:$AU$6,"Min paid",H215:AU215)+SUMIF($H$6:$AU$6,"Extra paid",H215:AU215)</f>
        <v/>
      </c>
      <c r="F215" s="46">
        <f>SUMIF($H$6:$AU$6,"Balance",H215:AU215)</f>
        <v/>
      </c>
      <c r="G215" s="47">
        <f>IF(AND(F215&lt;=0.005,F214&gt;0.005),A215,"")</f>
        <v/>
      </c>
      <c r="H215" s="44">
        <f>ROUND(L214*N(Debts!$D$6)/12,2)</f>
        <v/>
      </c>
      <c r="I215" s="44">
        <f>MIN(N(Debts!$E$6),L214+H215)</f>
        <v/>
      </c>
      <c r="J215" s="44">
        <f>L214+H215-I215</f>
        <v/>
      </c>
      <c r="K215" s="44">
        <f>MIN(J215,MAX(0,$C215-SUMIFS($H215:$AU215,$H$6:$AU$6,"Rest",$H$5:$AU$5,"&lt;"&amp;J$5)))</f>
        <v/>
      </c>
      <c r="L215" s="44">
        <f>ROUND(J215-K215,2)</f>
        <v/>
      </c>
      <c r="M215" s="44">
        <f>ROUND(Q214*N(Debts!$D$7)/12,2)</f>
        <v/>
      </c>
      <c r="N215" s="44">
        <f>MIN(N(Debts!$E$7),Q214+M215)</f>
        <v/>
      </c>
      <c r="O215" s="44">
        <f>Q214+M215-N215</f>
        <v/>
      </c>
      <c r="P215" s="44">
        <f>MIN(O215,MAX(0,$C215-SUMIFS($H215:$AU215,$H$6:$AU$6,"Rest",$H$5:$AU$5,"&lt;"&amp;O$5)))</f>
        <v/>
      </c>
      <c r="Q215" s="44">
        <f>ROUND(O215-P215,2)</f>
        <v/>
      </c>
      <c r="R215" s="44">
        <f>ROUND(V214*N(Debts!$D$8)/12,2)</f>
        <v/>
      </c>
      <c r="S215" s="44">
        <f>MIN(N(Debts!$E$8),V214+R215)</f>
        <v/>
      </c>
      <c r="T215" s="44">
        <f>V214+R215-S215</f>
        <v/>
      </c>
      <c r="U215" s="44">
        <f>MIN(T215,MAX(0,$C215-SUMIFS($H215:$AU215,$H$6:$AU$6,"Rest",$H$5:$AU$5,"&lt;"&amp;T$5)))</f>
        <v/>
      </c>
      <c r="V215" s="44">
        <f>ROUND(T215-U215,2)</f>
        <v/>
      </c>
      <c r="W215" s="44">
        <f>ROUND(AA214*N(Debts!$D$9)/12,2)</f>
        <v/>
      </c>
      <c r="X215" s="44">
        <f>MIN(N(Debts!$E$9),AA214+W215)</f>
        <v/>
      </c>
      <c r="Y215" s="44">
        <f>AA214+W215-X215</f>
        <v/>
      </c>
      <c r="Z215" s="44">
        <f>MIN(Y215,MAX(0,$C215-SUMIFS($H215:$AU215,$H$6:$AU$6,"Rest",$H$5:$AU$5,"&lt;"&amp;Y$5)))</f>
        <v/>
      </c>
      <c r="AA215" s="44">
        <f>ROUND(Y215-Z215,2)</f>
        <v/>
      </c>
      <c r="AB215" s="44">
        <f>ROUND(AF214*N(Debts!$D$10)/12,2)</f>
        <v/>
      </c>
      <c r="AC215" s="44">
        <f>MIN(N(Debts!$E$10),AF214+AB215)</f>
        <v/>
      </c>
      <c r="AD215" s="44">
        <f>AF214+AB215-AC215</f>
        <v/>
      </c>
      <c r="AE215" s="44">
        <f>MIN(AD215,MAX(0,$C215-SUMIFS($H215:$AU215,$H$6:$AU$6,"Rest",$H$5:$AU$5,"&lt;"&amp;AD$5)))</f>
        <v/>
      </c>
      <c r="AF215" s="44">
        <f>ROUND(AD215-AE215,2)</f>
        <v/>
      </c>
      <c r="AG215" s="44">
        <f>ROUND(AK214*N(Debts!$D$11)/12,2)</f>
        <v/>
      </c>
      <c r="AH215" s="44">
        <f>MIN(N(Debts!$E$11),AK214+AG215)</f>
        <v/>
      </c>
      <c r="AI215" s="44">
        <f>AK214+AG215-AH215</f>
        <v/>
      </c>
      <c r="AJ215" s="44">
        <f>MIN(AI215,MAX(0,$C215-SUMIFS($H215:$AU215,$H$6:$AU$6,"Rest",$H$5:$AU$5,"&lt;"&amp;AI$5)))</f>
        <v/>
      </c>
      <c r="AK215" s="44">
        <f>ROUND(AI215-AJ215,2)</f>
        <v/>
      </c>
      <c r="AL215" s="44">
        <f>ROUND(AP214*N(Debts!$D$12)/12,2)</f>
        <v/>
      </c>
      <c r="AM215" s="44">
        <f>MIN(N(Debts!$E$12),AP214+AL215)</f>
        <v/>
      </c>
      <c r="AN215" s="44">
        <f>AP214+AL215-AM215</f>
        <v/>
      </c>
      <c r="AO215" s="44">
        <f>MIN(AN215,MAX(0,$C215-SUMIFS($H215:$AU215,$H$6:$AU$6,"Rest",$H$5:$AU$5,"&lt;"&amp;AN$5)))</f>
        <v/>
      </c>
      <c r="AP215" s="44">
        <f>ROUND(AN215-AO215,2)</f>
        <v/>
      </c>
      <c r="AQ215" s="44">
        <f>ROUND(AU214*N(Debts!$D$13)/12,2)</f>
        <v/>
      </c>
      <c r="AR215" s="44">
        <f>MIN(N(Debts!$E$13),AU214+AQ215)</f>
        <v/>
      </c>
      <c r="AS215" s="44">
        <f>AU214+AQ215-AR215</f>
        <v/>
      </c>
      <c r="AT215" s="44">
        <f>MIN(AS215,MAX(0,$C215-SUMIFS($H215:$AU215,$H$6:$AU$6,"Rest",$H$5:$AU$5,"&lt;"&amp;AS$5)))</f>
        <v/>
      </c>
      <c r="AU215" s="44">
        <f>ROUND(AS215-AT215,2)</f>
        <v/>
      </c>
    </row>
    <row r="216">
      <c r="A216" s="43" t="n">
        <v>209</v>
      </c>
      <c r="B216" s="45">
        <f>EDATE(Plan!$C$7,A216-1)</f>
        <v/>
      </c>
      <c r="C216" s="46">
        <f>IF(F215&lt;=0.005,0,MAX(0,Plan!$C$6-SUMIF($H$6:$AU$6,"Min paid",H216:AU216)))</f>
        <v/>
      </c>
      <c r="D216" s="46">
        <f>SUMIF($H$6:$AU$6,"Interest",H216:AU216)</f>
        <v/>
      </c>
      <c r="E216" s="46">
        <f>SUMIF($H$6:$AU$6,"Min paid",H216:AU216)+SUMIF($H$6:$AU$6,"Extra paid",H216:AU216)</f>
        <v/>
      </c>
      <c r="F216" s="46">
        <f>SUMIF($H$6:$AU$6,"Balance",H216:AU216)</f>
        <v/>
      </c>
      <c r="G216" s="47">
        <f>IF(AND(F216&lt;=0.005,F215&gt;0.005),A216,"")</f>
        <v/>
      </c>
      <c r="H216" s="44">
        <f>ROUND(L215*N(Debts!$D$6)/12,2)</f>
        <v/>
      </c>
      <c r="I216" s="44">
        <f>MIN(N(Debts!$E$6),L215+H216)</f>
        <v/>
      </c>
      <c r="J216" s="44">
        <f>L215+H216-I216</f>
        <v/>
      </c>
      <c r="K216" s="44">
        <f>MIN(J216,MAX(0,$C216-SUMIFS($H216:$AU216,$H$6:$AU$6,"Rest",$H$5:$AU$5,"&lt;"&amp;J$5)))</f>
        <v/>
      </c>
      <c r="L216" s="44">
        <f>ROUND(J216-K216,2)</f>
        <v/>
      </c>
      <c r="M216" s="44">
        <f>ROUND(Q215*N(Debts!$D$7)/12,2)</f>
        <v/>
      </c>
      <c r="N216" s="44">
        <f>MIN(N(Debts!$E$7),Q215+M216)</f>
        <v/>
      </c>
      <c r="O216" s="44">
        <f>Q215+M216-N216</f>
        <v/>
      </c>
      <c r="P216" s="44">
        <f>MIN(O216,MAX(0,$C216-SUMIFS($H216:$AU216,$H$6:$AU$6,"Rest",$H$5:$AU$5,"&lt;"&amp;O$5)))</f>
        <v/>
      </c>
      <c r="Q216" s="44">
        <f>ROUND(O216-P216,2)</f>
        <v/>
      </c>
      <c r="R216" s="44">
        <f>ROUND(V215*N(Debts!$D$8)/12,2)</f>
        <v/>
      </c>
      <c r="S216" s="44">
        <f>MIN(N(Debts!$E$8),V215+R216)</f>
        <v/>
      </c>
      <c r="T216" s="44">
        <f>V215+R216-S216</f>
        <v/>
      </c>
      <c r="U216" s="44">
        <f>MIN(T216,MAX(0,$C216-SUMIFS($H216:$AU216,$H$6:$AU$6,"Rest",$H$5:$AU$5,"&lt;"&amp;T$5)))</f>
        <v/>
      </c>
      <c r="V216" s="44">
        <f>ROUND(T216-U216,2)</f>
        <v/>
      </c>
      <c r="W216" s="44">
        <f>ROUND(AA215*N(Debts!$D$9)/12,2)</f>
        <v/>
      </c>
      <c r="X216" s="44">
        <f>MIN(N(Debts!$E$9),AA215+W216)</f>
        <v/>
      </c>
      <c r="Y216" s="44">
        <f>AA215+W216-X216</f>
        <v/>
      </c>
      <c r="Z216" s="44">
        <f>MIN(Y216,MAX(0,$C216-SUMIFS($H216:$AU216,$H$6:$AU$6,"Rest",$H$5:$AU$5,"&lt;"&amp;Y$5)))</f>
        <v/>
      </c>
      <c r="AA216" s="44">
        <f>ROUND(Y216-Z216,2)</f>
        <v/>
      </c>
      <c r="AB216" s="44">
        <f>ROUND(AF215*N(Debts!$D$10)/12,2)</f>
        <v/>
      </c>
      <c r="AC216" s="44">
        <f>MIN(N(Debts!$E$10),AF215+AB216)</f>
        <v/>
      </c>
      <c r="AD216" s="44">
        <f>AF215+AB216-AC216</f>
        <v/>
      </c>
      <c r="AE216" s="44">
        <f>MIN(AD216,MAX(0,$C216-SUMIFS($H216:$AU216,$H$6:$AU$6,"Rest",$H$5:$AU$5,"&lt;"&amp;AD$5)))</f>
        <v/>
      </c>
      <c r="AF216" s="44">
        <f>ROUND(AD216-AE216,2)</f>
        <v/>
      </c>
      <c r="AG216" s="44">
        <f>ROUND(AK215*N(Debts!$D$11)/12,2)</f>
        <v/>
      </c>
      <c r="AH216" s="44">
        <f>MIN(N(Debts!$E$11),AK215+AG216)</f>
        <v/>
      </c>
      <c r="AI216" s="44">
        <f>AK215+AG216-AH216</f>
        <v/>
      </c>
      <c r="AJ216" s="44">
        <f>MIN(AI216,MAX(0,$C216-SUMIFS($H216:$AU216,$H$6:$AU$6,"Rest",$H$5:$AU$5,"&lt;"&amp;AI$5)))</f>
        <v/>
      </c>
      <c r="AK216" s="44">
        <f>ROUND(AI216-AJ216,2)</f>
        <v/>
      </c>
      <c r="AL216" s="44">
        <f>ROUND(AP215*N(Debts!$D$12)/12,2)</f>
        <v/>
      </c>
      <c r="AM216" s="44">
        <f>MIN(N(Debts!$E$12),AP215+AL216)</f>
        <v/>
      </c>
      <c r="AN216" s="44">
        <f>AP215+AL216-AM216</f>
        <v/>
      </c>
      <c r="AO216" s="44">
        <f>MIN(AN216,MAX(0,$C216-SUMIFS($H216:$AU216,$H$6:$AU$6,"Rest",$H$5:$AU$5,"&lt;"&amp;AN$5)))</f>
        <v/>
      </c>
      <c r="AP216" s="44">
        <f>ROUND(AN216-AO216,2)</f>
        <v/>
      </c>
      <c r="AQ216" s="44">
        <f>ROUND(AU215*N(Debts!$D$13)/12,2)</f>
        <v/>
      </c>
      <c r="AR216" s="44">
        <f>MIN(N(Debts!$E$13),AU215+AQ216)</f>
        <v/>
      </c>
      <c r="AS216" s="44">
        <f>AU215+AQ216-AR216</f>
        <v/>
      </c>
      <c r="AT216" s="44">
        <f>MIN(AS216,MAX(0,$C216-SUMIFS($H216:$AU216,$H$6:$AU$6,"Rest",$H$5:$AU$5,"&lt;"&amp;AS$5)))</f>
        <v/>
      </c>
      <c r="AU216" s="44">
        <f>ROUND(AS216-AT216,2)</f>
        <v/>
      </c>
    </row>
    <row r="217">
      <c r="A217" s="43" t="n">
        <v>210</v>
      </c>
      <c r="B217" s="45">
        <f>EDATE(Plan!$C$7,A217-1)</f>
        <v/>
      </c>
      <c r="C217" s="46">
        <f>IF(F216&lt;=0.005,0,MAX(0,Plan!$C$6-SUMIF($H$6:$AU$6,"Min paid",H217:AU217)))</f>
        <v/>
      </c>
      <c r="D217" s="46">
        <f>SUMIF($H$6:$AU$6,"Interest",H217:AU217)</f>
        <v/>
      </c>
      <c r="E217" s="46">
        <f>SUMIF($H$6:$AU$6,"Min paid",H217:AU217)+SUMIF($H$6:$AU$6,"Extra paid",H217:AU217)</f>
        <v/>
      </c>
      <c r="F217" s="46">
        <f>SUMIF($H$6:$AU$6,"Balance",H217:AU217)</f>
        <v/>
      </c>
      <c r="G217" s="47">
        <f>IF(AND(F217&lt;=0.005,F216&gt;0.005),A217,"")</f>
        <v/>
      </c>
      <c r="H217" s="44">
        <f>ROUND(L216*N(Debts!$D$6)/12,2)</f>
        <v/>
      </c>
      <c r="I217" s="44">
        <f>MIN(N(Debts!$E$6),L216+H217)</f>
        <v/>
      </c>
      <c r="J217" s="44">
        <f>L216+H217-I217</f>
        <v/>
      </c>
      <c r="K217" s="44">
        <f>MIN(J217,MAX(0,$C217-SUMIFS($H217:$AU217,$H$6:$AU$6,"Rest",$H$5:$AU$5,"&lt;"&amp;J$5)))</f>
        <v/>
      </c>
      <c r="L217" s="44">
        <f>ROUND(J217-K217,2)</f>
        <v/>
      </c>
      <c r="M217" s="44">
        <f>ROUND(Q216*N(Debts!$D$7)/12,2)</f>
        <v/>
      </c>
      <c r="N217" s="44">
        <f>MIN(N(Debts!$E$7),Q216+M217)</f>
        <v/>
      </c>
      <c r="O217" s="44">
        <f>Q216+M217-N217</f>
        <v/>
      </c>
      <c r="P217" s="44">
        <f>MIN(O217,MAX(0,$C217-SUMIFS($H217:$AU217,$H$6:$AU$6,"Rest",$H$5:$AU$5,"&lt;"&amp;O$5)))</f>
        <v/>
      </c>
      <c r="Q217" s="44">
        <f>ROUND(O217-P217,2)</f>
        <v/>
      </c>
      <c r="R217" s="44">
        <f>ROUND(V216*N(Debts!$D$8)/12,2)</f>
        <v/>
      </c>
      <c r="S217" s="44">
        <f>MIN(N(Debts!$E$8),V216+R217)</f>
        <v/>
      </c>
      <c r="T217" s="44">
        <f>V216+R217-S217</f>
        <v/>
      </c>
      <c r="U217" s="44">
        <f>MIN(T217,MAX(0,$C217-SUMIFS($H217:$AU217,$H$6:$AU$6,"Rest",$H$5:$AU$5,"&lt;"&amp;T$5)))</f>
        <v/>
      </c>
      <c r="V217" s="44">
        <f>ROUND(T217-U217,2)</f>
        <v/>
      </c>
      <c r="W217" s="44">
        <f>ROUND(AA216*N(Debts!$D$9)/12,2)</f>
        <v/>
      </c>
      <c r="X217" s="44">
        <f>MIN(N(Debts!$E$9),AA216+W217)</f>
        <v/>
      </c>
      <c r="Y217" s="44">
        <f>AA216+W217-X217</f>
        <v/>
      </c>
      <c r="Z217" s="44">
        <f>MIN(Y217,MAX(0,$C217-SUMIFS($H217:$AU217,$H$6:$AU$6,"Rest",$H$5:$AU$5,"&lt;"&amp;Y$5)))</f>
        <v/>
      </c>
      <c r="AA217" s="44">
        <f>ROUND(Y217-Z217,2)</f>
        <v/>
      </c>
      <c r="AB217" s="44">
        <f>ROUND(AF216*N(Debts!$D$10)/12,2)</f>
        <v/>
      </c>
      <c r="AC217" s="44">
        <f>MIN(N(Debts!$E$10),AF216+AB217)</f>
        <v/>
      </c>
      <c r="AD217" s="44">
        <f>AF216+AB217-AC217</f>
        <v/>
      </c>
      <c r="AE217" s="44">
        <f>MIN(AD217,MAX(0,$C217-SUMIFS($H217:$AU217,$H$6:$AU$6,"Rest",$H$5:$AU$5,"&lt;"&amp;AD$5)))</f>
        <v/>
      </c>
      <c r="AF217" s="44">
        <f>ROUND(AD217-AE217,2)</f>
        <v/>
      </c>
      <c r="AG217" s="44">
        <f>ROUND(AK216*N(Debts!$D$11)/12,2)</f>
        <v/>
      </c>
      <c r="AH217" s="44">
        <f>MIN(N(Debts!$E$11),AK216+AG217)</f>
        <v/>
      </c>
      <c r="AI217" s="44">
        <f>AK216+AG217-AH217</f>
        <v/>
      </c>
      <c r="AJ217" s="44">
        <f>MIN(AI217,MAX(0,$C217-SUMIFS($H217:$AU217,$H$6:$AU$6,"Rest",$H$5:$AU$5,"&lt;"&amp;AI$5)))</f>
        <v/>
      </c>
      <c r="AK217" s="44">
        <f>ROUND(AI217-AJ217,2)</f>
        <v/>
      </c>
      <c r="AL217" s="44">
        <f>ROUND(AP216*N(Debts!$D$12)/12,2)</f>
        <v/>
      </c>
      <c r="AM217" s="44">
        <f>MIN(N(Debts!$E$12),AP216+AL217)</f>
        <v/>
      </c>
      <c r="AN217" s="44">
        <f>AP216+AL217-AM217</f>
        <v/>
      </c>
      <c r="AO217" s="44">
        <f>MIN(AN217,MAX(0,$C217-SUMIFS($H217:$AU217,$H$6:$AU$6,"Rest",$H$5:$AU$5,"&lt;"&amp;AN$5)))</f>
        <v/>
      </c>
      <c r="AP217" s="44">
        <f>ROUND(AN217-AO217,2)</f>
        <v/>
      </c>
      <c r="AQ217" s="44">
        <f>ROUND(AU216*N(Debts!$D$13)/12,2)</f>
        <v/>
      </c>
      <c r="AR217" s="44">
        <f>MIN(N(Debts!$E$13),AU216+AQ217)</f>
        <v/>
      </c>
      <c r="AS217" s="44">
        <f>AU216+AQ217-AR217</f>
        <v/>
      </c>
      <c r="AT217" s="44">
        <f>MIN(AS217,MAX(0,$C217-SUMIFS($H217:$AU217,$H$6:$AU$6,"Rest",$H$5:$AU$5,"&lt;"&amp;AS$5)))</f>
        <v/>
      </c>
      <c r="AU217" s="44">
        <f>ROUND(AS217-AT217,2)</f>
        <v/>
      </c>
    </row>
    <row r="218">
      <c r="A218" s="43" t="n">
        <v>211</v>
      </c>
      <c r="B218" s="45">
        <f>EDATE(Plan!$C$7,A218-1)</f>
        <v/>
      </c>
      <c r="C218" s="46">
        <f>IF(F217&lt;=0.005,0,MAX(0,Plan!$C$6-SUMIF($H$6:$AU$6,"Min paid",H218:AU218)))</f>
        <v/>
      </c>
      <c r="D218" s="46">
        <f>SUMIF($H$6:$AU$6,"Interest",H218:AU218)</f>
        <v/>
      </c>
      <c r="E218" s="46">
        <f>SUMIF($H$6:$AU$6,"Min paid",H218:AU218)+SUMIF($H$6:$AU$6,"Extra paid",H218:AU218)</f>
        <v/>
      </c>
      <c r="F218" s="46">
        <f>SUMIF($H$6:$AU$6,"Balance",H218:AU218)</f>
        <v/>
      </c>
      <c r="G218" s="47">
        <f>IF(AND(F218&lt;=0.005,F217&gt;0.005),A218,"")</f>
        <v/>
      </c>
      <c r="H218" s="44">
        <f>ROUND(L217*N(Debts!$D$6)/12,2)</f>
        <v/>
      </c>
      <c r="I218" s="44">
        <f>MIN(N(Debts!$E$6),L217+H218)</f>
        <v/>
      </c>
      <c r="J218" s="44">
        <f>L217+H218-I218</f>
        <v/>
      </c>
      <c r="K218" s="44">
        <f>MIN(J218,MAX(0,$C218-SUMIFS($H218:$AU218,$H$6:$AU$6,"Rest",$H$5:$AU$5,"&lt;"&amp;J$5)))</f>
        <v/>
      </c>
      <c r="L218" s="44">
        <f>ROUND(J218-K218,2)</f>
        <v/>
      </c>
      <c r="M218" s="44">
        <f>ROUND(Q217*N(Debts!$D$7)/12,2)</f>
        <v/>
      </c>
      <c r="N218" s="44">
        <f>MIN(N(Debts!$E$7),Q217+M218)</f>
        <v/>
      </c>
      <c r="O218" s="44">
        <f>Q217+M218-N218</f>
        <v/>
      </c>
      <c r="P218" s="44">
        <f>MIN(O218,MAX(0,$C218-SUMIFS($H218:$AU218,$H$6:$AU$6,"Rest",$H$5:$AU$5,"&lt;"&amp;O$5)))</f>
        <v/>
      </c>
      <c r="Q218" s="44">
        <f>ROUND(O218-P218,2)</f>
        <v/>
      </c>
      <c r="R218" s="44">
        <f>ROUND(V217*N(Debts!$D$8)/12,2)</f>
        <v/>
      </c>
      <c r="S218" s="44">
        <f>MIN(N(Debts!$E$8),V217+R218)</f>
        <v/>
      </c>
      <c r="T218" s="44">
        <f>V217+R218-S218</f>
        <v/>
      </c>
      <c r="U218" s="44">
        <f>MIN(T218,MAX(0,$C218-SUMIFS($H218:$AU218,$H$6:$AU$6,"Rest",$H$5:$AU$5,"&lt;"&amp;T$5)))</f>
        <v/>
      </c>
      <c r="V218" s="44">
        <f>ROUND(T218-U218,2)</f>
        <v/>
      </c>
      <c r="W218" s="44">
        <f>ROUND(AA217*N(Debts!$D$9)/12,2)</f>
        <v/>
      </c>
      <c r="X218" s="44">
        <f>MIN(N(Debts!$E$9),AA217+W218)</f>
        <v/>
      </c>
      <c r="Y218" s="44">
        <f>AA217+W218-X218</f>
        <v/>
      </c>
      <c r="Z218" s="44">
        <f>MIN(Y218,MAX(0,$C218-SUMIFS($H218:$AU218,$H$6:$AU$6,"Rest",$H$5:$AU$5,"&lt;"&amp;Y$5)))</f>
        <v/>
      </c>
      <c r="AA218" s="44">
        <f>ROUND(Y218-Z218,2)</f>
        <v/>
      </c>
      <c r="AB218" s="44">
        <f>ROUND(AF217*N(Debts!$D$10)/12,2)</f>
        <v/>
      </c>
      <c r="AC218" s="44">
        <f>MIN(N(Debts!$E$10),AF217+AB218)</f>
        <v/>
      </c>
      <c r="AD218" s="44">
        <f>AF217+AB218-AC218</f>
        <v/>
      </c>
      <c r="AE218" s="44">
        <f>MIN(AD218,MAX(0,$C218-SUMIFS($H218:$AU218,$H$6:$AU$6,"Rest",$H$5:$AU$5,"&lt;"&amp;AD$5)))</f>
        <v/>
      </c>
      <c r="AF218" s="44">
        <f>ROUND(AD218-AE218,2)</f>
        <v/>
      </c>
      <c r="AG218" s="44">
        <f>ROUND(AK217*N(Debts!$D$11)/12,2)</f>
        <v/>
      </c>
      <c r="AH218" s="44">
        <f>MIN(N(Debts!$E$11),AK217+AG218)</f>
        <v/>
      </c>
      <c r="AI218" s="44">
        <f>AK217+AG218-AH218</f>
        <v/>
      </c>
      <c r="AJ218" s="44">
        <f>MIN(AI218,MAX(0,$C218-SUMIFS($H218:$AU218,$H$6:$AU$6,"Rest",$H$5:$AU$5,"&lt;"&amp;AI$5)))</f>
        <v/>
      </c>
      <c r="AK218" s="44">
        <f>ROUND(AI218-AJ218,2)</f>
        <v/>
      </c>
      <c r="AL218" s="44">
        <f>ROUND(AP217*N(Debts!$D$12)/12,2)</f>
        <v/>
      </c>
      <c r="AM218" s="44">
        <f>MIN(N(Debts!$E$12),AP217+AL218)</f>
        <v/>
      </c>
      <c r="AN218" s="44">
        <f>AP217+AL218-AM218</f>
        <v/>
      </c>
      <c r="AO218" s="44">
        <f>MIN(AN218,MAX(0,$C218-SUMIFS($H218:$AU218,$H$6:$AU$6,"Rest",$H$5:$AU$5,"&lt;"&amp;AN$5)))</f>
        <v/>
      </c>
      <c r="AP218" s="44">
        <f>ROUND(AN218-AO218,2)</f>
        <v/>
      </c>
      <c r="AQ218" s="44">
        <f>ROUND(AU217*N(Debts!$D$13)/12,2)</f>
        <v/>
      </c>
      <c r="AR218" s="44">
        <f>MIN(N(Debts!$E$13),AU217+AQ218)</f>
        <v/>
      </c>
      <c r="AS218" s="44">
        <f>AU217+AQ218-AR218</f>
        <v/>
      </c>
      <c r="AT218" s="44">
        <f>MIN(AS218,MAX(0,$C218-SUMIFS($H218:$AU218,$H$6:$AU$6,"Rest",$H$5:$AU$5,"&lt;"&amp;AS$5)))</f>
        <v/>
      </c>
      <c r="AU218" s="44">
        <f>ROUND(AS218-AT218,2)</f>
        <v/>
      </c>
    </row>
    <row r="219">
      <c r="A219" s="43" t="n">
        <v>212</v>
      </c>
      <c r="B219" s="45">
        <f>EDATE(Plan!$C$7,A219-1)</f>
        <v/>
      </c>
      <c r="C219" s="46">
        <f>IF(F218&lt;=0.005,0,MAX(0,Plan!$C$6-SUMIF($H$6:$AU$6,"Min paid",H219:AU219)))</f>
        <v/>
      </c>
      <c r="D219" s="46">
        <f>SUMIF($H$6:$AU$6,"Interest",H219:AU219)</f>
        <v/>
      </c>
      <c r="E219" s="46">
        <f>SUMIF($H$6:$AU$6,"Min paid",H219:AU219)+SUMIF($H$6:$AU$6,"Extra paid",H219:AU219)</f>
        <v/>
      </c>
      <c r="F219" s="46">
        <f>SUMIF($H$6:$AU$6,"Balance",H219:AU219)</f>
        <v/>
      </c>
      <c r="G219" s="47">
        <f>IF(AND(F219&lt;=0.005,F218&gt;0.005),A219,"")</f>
        <v/>
      </c>
      <c r="H219" s="44">
        <f>ROUND(L218*N(Debts!$D$6)/12,2)</f>
        <v/>
      </c>
      <c r="I219" s="44">
        <f>MIN(N(Debts!$E$6),L218+H219)</f>
        <v/>
      </c>
      <c r="J219" s="44">
        <f>L218+H219-I219</f>
        <v/>
      </c>
      <c r="K219" s="44">
        <f>MIN(J219,MAX(0,$C219-SUMIFS($H219:$AU219,$H$6:$AU$6,"Rest",$H$5:$AU$5,"&lt;"&amp;J$5)))</f>
        <v/>
      </c>
      <c r="L219" s="44">
        <f>ROUND(J219-K219,2)</f>
        <v/>
      </c>
      <c r="M219" s="44">
        <f>ROUND(Q218*N(Debts!$D$7)/12,2)</f>
        <v/>
      </c>
      <c r="N219" s="44">
        <f>MIN(N(Debts!$E$7),Q218+M219)</f>
        <v/>
      </c>
      <c r="O219" s="44">
        <f>Q218+M219-N219</f>
        <v/>
      </c>
      <c r="P219" s="44">
        <f>MIN(O219,MAX(0,$C219-SUMIFS($H219:$AU219,$H$6:$AU$6,"Rest",$H$5:$AU$5,"&lt;"&amp;O$5)))</f>
        <v/>
      </c>
      <c r="Q219" s="44">
        <f>ROUND(O219-P219,2)</f>
        <v/>
      </c>
      <c r="R219" s="44">
        <f>ROUND(V218*N(Debts!$D$8)/12,2)</f>
        <v/>
      </c>
      <c r="S219" s="44">
        <f>MIN(N(Debts!$E$8),V218+R219)</f>
        <v/>
      </c>
      <c r="T219" s="44">
        <f>V218+R219-S219</f>
        <v/>
      </c>
      <c r="U219" s="44">
        <f>MIN(T219,MAX(0,$C219-SUMIFS($H219:$AU219,$H$6:$AU$6,"Rest",$H$5:$AU$5,"&lt;"&amp;T$5)))</f>
        <v/>
      </c>
      <c r="V219" s="44">
        <f>ROUND(T219-U219,2)</f>
        <v/>
      </c>
      <c r="W219" s="44">
        <f>ROUND(AA218*N(Debts!$D$9)/12,2)</f>
        <v/>
      </c>
      <c r="X219" s="44">
        <f>MIN(N(Debts!$E$9),AA218+W219)</f>
        <v/>
      </c>
      <c r="Y219" s="44">
        <f>AA218+W219-X219</f>
        <v/>
      </c>
      <c r="Z219" s="44">
        <f>MIN(Y219,MAX(0,$C219-SUMIFS($H219:$AU219,$H$6:$AU$6,"Rest",$H$5:$AU$5,"&lt;"&amp;Y$5)))</f>
        <v/>
      </c>
      <c r="AA219" s="44">
        <f>ROUND(Y219-Z219,2)</f>
        <v/>
      </c>
      <c r="AB219" s="44">
        <f>ROUND(AF218*N(Debts!$D$10)/12,2)</f>
        <v/>
      </c>
      <c r="AC219" s="44">
        <f>MIN(N(Debts!$E$10),AF218+AB219)</f>
        <v/>
      </c>
      <c r="AD219" s="44">
        <f>AF218+AB219-AC219</f>
        <v/>
      </c>
      <c r="AE219" s="44">
        <f>MIN(AD219,MAX(0,$C219-SUMIFS($H219:$AU219,$H$6:$AU$6,"Rest",$H$5:$AU$5,"&lt;"&amp;AD$5)))</f>
        <v/>
      </c>
      <c r="AF219" s="44">
        <f>ROUND(AD219-AE219,2)</f>
        <v/>
      </c>
      <c r="AG219" s="44">
        <f>ROUND(AK218*N(Debts!$D$11)/12,2)</f>
        <v/>
      </c>
      <c r="AH219" s="44">
        <f>MIN(N(Debts!$E$11),AK218+AG219)</f>
        <v/>
      </c>
      <c r="AI219" s="44">
        <f>AK218+AG219-AH219</f>
        <v/>
      </c>
      <c r="AJ219" s="44">
        <f>MIN(AI219,MAX(0,$C219-SUMIFS($H219:$AU219,$H$6:$AU$6,"Rest",$H$5:$AU$5,"&lt;"&amp;AI$5)))</f>
        <v/>
      </c>
      <c r="AK219" s="44">
        <f>ROUND(AI219-AJ219,2)</f>
        <v/>
      </c>
      <c r="AL219" s="44">
        <f>ROUND(AP218*N(Debts!$D$12)/12,2)</f>
        <v/>
      </c>
      <c r="AM219" s="44">
        <f>MIN(N(Debts!$E$12),AP218+AL219)</f>
        <v/>
      </c>
      <c r="AN219" s="44">
        <f>AP218+AL219-AM219</f>
        <v/>
      </c>
      <c r="AO219" s="44">
        <f>MIN(AN219,MAX(0,$C219-SUMIFS($H219:$AU219,$H$6:$AU$6,"Rest",$H$5:$AU$5,"&lt;"&amp;AN$5)))</f>
        <v/>
      </c>
      <c r="AP219" s="44">
        <f>ROUND(AN219-AO219,2)</f>
        <v/>
      </c>
      <c r="AQ219" s="44">
        <f>ROUND(AU218*N(Debts!$D$13)/12,2)</f>
        <v/>
      </c>
      <c r="AR219" s="44">
        <f>MIN(N(Debts!$E$13),AU218+AQ219)</f>
        <v/>
      </c>
      <c r="AS219" s="44">
        <f>AU218+AQ219-AR219</f>
        <v/>
      </c>
      <c r="AT219" s="44">
        <f>MIN(AS219,MAX(0,$C219-SUMIFS($H219:$AU219,$H$6:$AU$6,"Rest",$H$5:$AU$5,"&lt;"&amp;AS$5)))</f>
        <v/>
      </c>
      <c r="AU219" s="44">
        <f>ROUND(AS219-AT219,2)</f>
        <v/>
      </c>
    </row>
    <row r="220">
      <c r="A220" s="43" t="n">
        <v>213</v>
      </c>
      <c r="B220" s="45">
        <f>EDATE(Plan!$C$7,A220-1)</f>
        <v/>
      </c>
      <c r="C220" s="46">
        <f>IF(F219&lt;=0.005,0,MAX(0,Plan!$C$6-SUMIF($H$6:$AU$6,"Min paid",H220:AU220)))</f>
        <v/>
      </c>
      <c r="D220" s="46">
        <f>SUMIF($H$6:$AU$6,"Interest",H220:AU220)</f>
        <v/>
      </c>
      <c r="E220" s="46">
        <f>SUMIF($H$6:$AU$6,"Min paid",H220:AU220)+SUMIF($H$6:$AU$6,"Extra paid",H220:AU220)</f>
        <v/>
      </c>
      <c r="F220" s="46">
        <f>SUMIF($H$6:$AU$6,"Balance",H220:AU220)</f>
        <v/>
      </c>
      <c r="G220" s="47">
        <f>IF(AND(F220&lt;=0.005,F219&gt;0.005),A220,"")</f>
        <v/>
      </c>
      <c r="H220" s="44">
        <f>ROUND(L219*N(Debts!$D$6)/12,2)</f>
        <v/>
      </c>
      <c r="I220" s="44">
        <f>MIN(N(Debts!$E$6),L219+H220)</f>
        <v/>
      </c>
      <c r="J220" s="44">
        <f>L219+H220-I220</f>
        <v/>
      </c>
      <c r="K220" s="44">
        <f>MIN(J220,MAX(0,$C220-SUMIFS($H220:$AU220,$H$6:$AU$6,"Rest",$H$5:$AU$5,"&lt;"&amp;J$5)))</f>
        <v/>
      </c>
      <c r="L220" s="44">
        <f>ROUND(J220-K220,2)</f>
        <v/>
      </c>
      <c r="M220" s="44">
        <f>ROUND(Q219*N(Debts!$D$7)/12,2)</f>
        <v/>
      </c>
      <c r="N220" s="44">
        <f>MIN(N(Debts!$E$7),Q219+M220)</f>
        <v/>
      </c>
      <c r="O220" s="44">
        <f>Q219+M220-N220</f>
        <v/>
      </c>
      <c r="P220" s="44">
        <f>MIN(O220,MAX(0,$C220-SUMIFS($H220:$AU220,$H$6:$AU$6,"Rest",$H$5:$AU$5,"&lt;"&amp;O$5)))</f>
        <v/>
      </c>
      <c r="Q220" s="44">
        <f>ROUND(O220-P220,2)</f>
        <v/>
      </c>
      <c r="R220" s="44">
        <f>ROUND(V219*N(Debts!$D$8)/12,2)</f>
        <v/>
      </c>
      <c r="S220" s="44">
        <f>MIN(N(Debts!$E$8),V219+R220)</f>
        <v/>
      </c>
      <c r="T220" s="44">
        <f>V219+R220-S220</f>
        <v/>
      </c>
      <c r="U220" s="44">
        <f>MIN(T220,MAX(0,$C220-SUMIFS($H220:$AU220,$H$6:$AU$6,"Rest",$H$5:$AU$5,"&lt;"&amp;T$5)))</f>
        <v/>
      </c>
      <c r="V220" s="44">
        <f>ROUND(T220-U220,2)</f>
        <v/>
      </c>
      <c r="W220" s="44">
        <f>ROUND(AA219*N(Debts!$D$9)/12,2)</f>
        <v/>
      </c>
      <c r="X220" s="44">
        <f>MIN(N(Debts!$E$9),AA219+W220)</f>
        <v/>
      </c>
      <c r="Y220" s="44">
        <f>AA219+W220-X220</f>
        <v/>
      </c>
      <c r="Z220" s="44">
        <f>MIN(Y220,MAX(0,$C220-SUMIFS($H220:$AU220,$H$6:$AU$6,"Rest",$H$5:$AU$5,"&lt;"&amp;Y$5)))</f>
        <v/>
      </c>
      <c r="AA220" s="44">
        <f>ROUND(Y220-Z220,2)</f>
        <v/>
      </c>
      <c r="AB220" s="44">
        <f>ROUND(AF219*N(Debts!$D$10)/12,2)</f>
        <v/>
      </c>
      <c r="AC220" s="44">
        <f>MIN(N(Debts!$E$10),AF219+AB220)</f>
        <v/>
      </c>
      <c r="AD220" s="44">
        <f>AF219+AB220-AC220</f>
        <v/>
      </c>
      <c r="AE220" s="44">
        <f>MIN(AD220,MAX(0,$C220-SUMIFS($H220:$AU220,$H$6:$AU$6,"Rest",$H$5:$AU$5,"&lt;"&amp;AD$5)))</f>
        <v/>
      </c>
      <c r="AF220" s="44">
        <f>ROUND(AD220-AE220,2)</f>
        <v/>
      </c>
      <c r="AG220" s="44">
        <f>ROUND(AK219*N(Debts!$D$11)/12,2)</f>
        <v/>
      </c>
      <c r="AH220" s="44">
        <f>MIN(N(Debts!$E$11),AK219+AG220)</f>
        <v/>
      </c>
      <c r="AI220" s="44">
        <f>AK219+AG220-AH220</f>
        <v/>
      </c>
      <c r="AJ220" s="44">
        <f>MIN(AI220,MAX(0,$C220-SUMIFS($H220:$AU220,$H$6:$AU$6,"Rest",$H$5:$AU$5,"&lt;"&amp;AI$5)))</f>
        <v/>
      </c>
      <c r="AK220" s="44">
        <f>ROUND(AI220-AJ220,2)</f>
        <v/>
      </c>
      <c r="AL220" s="44">
        <f>ROUND(AP219*N(Debts!$D$12)/12,2)</f>
        <v/>
      </c>
      <c r="AM220" s="44">
        <f>MIN(N(Debts!$E$12),AP219+AL220)</f>
        <v/>
      </c>
      <c r="AN220" s="44">
        <f>AP219+AL220-AM220</f>
        <v/>
      </c>
      <c r="AO220" s="44">
        <f>MIN(AN220,MAX(0,$C220-SUMIFS($H220:$AU220,$H$6:$AU$6,"Rest",$H$5:$AU$5,"&lt;"&amp;AN$5)))</f>
        <v/>
      </c>
      <c r="AP220" s="44">
        <f>ROUND(AN220-AO220,2)</f>
        <v/>
      </c>
      <c r="AQ220" s="44">
        <f>ROUND(AU219*N(Debts!$D$13)/12,2)</f>
        <v/>
      </c>
      <c r="AR220" s="44">
        <f>MIN(N(Debts!$E$13),AU219+AQ220)</f>
        <v/>
      </c>
      <c r="AS220" s="44">
        <f>AU219+AQ220-AR220</f>
        <v/>
      </c>
      <c r="AT220" s="44">
        <f>MIN(AS220,MAX(0,$C220-SUMIFS($H220:$AU220,$H$6:$AU$6,"Rest",$H$5:$AU$5,"&lt;"&amp;AS$5)))</f>
        <v/>
      </c>
      <c r="AU220" s="44">
        <f>ROUND(AS220-AT220,2)</f>
        <v/>
      </c>
    </row>
    <row r="221">
      <c r="A221" s="43" t="n">
        <v>214</v>
      </c>
      <c r="B221" s="45">
        <f>EDATE(Plan!$C$7,A221-1)</f>
        <v/>
      </c>
      <c r="C221" s="46">
        <f>IF(F220&lt;=0.005,0,MAX(0,Plan!$C$6-SUMIF($H$6:$AU$6,"Min paid",H221:AU221)))</f>
        <v/>
      </c>
      <c r="D221" s="46">
        <f>SUMIF($H$6:$AU$6,"Interest",H221:AU221)</f>
        <v/>
      </c>
      <c r="E221" s="46">
        <f>SUMIF($H$6:$AU$6,"Min paid",H221:AU221)+SUMIF($H$6:$AU$6,"Extra paid",H221:AU221)</f>
        <v/>
      </c>
      <c r="F221" s="46">
        <f>SUMIF($H$6:$AU$6,"Balance",H221:AU221)</f>
        <v/>
      </c>
      <c r="G221" s="47">
        <f>IF(AND(F221&lt;=0.005,F220&gt;0.005),A221,"")</f>
        <v/>
      </c>
      <c r="H221" s="44">
        <f>ROUND(L220*N(Debts!$D$6)/12,2)</f>
        <v/>
      </c>
      <c r="I221" s="44">
        <f>MIN(N(Debts!$E$6),L220+H221)</f>
        <v/>
      </c>
      <c r="J221" s="44">
        <f>L220+H221-I221</f>
        <v/>
      </c>
      <c r="K221" s="44">
        <f>MIN(J221,MAX(0,$C221-SUMIFS($H221:$AU221,$H$6:$AU$6,"Rest",$H$5:$AU$5,"&lt;"&amp;J$5)))</f>
        <v/>
      </c>
      <c r="L221" s="44">
        <f>ROUND(J221-K221,2)</f>
        <v/>
      </c>
      <c r="M221" s="44">
        <f>ROUND(Q220*N(Debts!$D$7)/12,2)</f>
        <v/>
      </c>
      <c r="N221" s="44">
        <f>MIN(N(Debts!$E$7),Q220+M221)</f>
        <v/>
      </c>
      <c r="O221" s="44">
        <f>Q220+M221-N221</f>
        <v/>
      </c>
      <c r="P221" s="44">
        <f>MIN(O221,MAX(0,$C221-SUMIFS($H221:$AU221,$H$6:$AU$6,"Rest",$H$5:$AU$5,"&lt;"&amp;O$5)))</f>
        <v/>
      </c>
      <c r="Q221" s="44">
        <f>ROUND(O221-P221,2)</f>
        <v/>
      </c>
      <c r="R221" s="44">
        <f>ROUND(V220*N(Debts!$D$8)/12,2)</f>
        <v/>
      </c>
      <c r="S221" s="44">
        <f>MIN(N(Debts!$E$8),V220+R221)</f>
        <v/>
      </c>
      <c r="T221" s="44">
        <f>V220+R221-S221</f>
        <v/>
      </c>
      <c r="U221" s="44">
        <f>MIN(T221,MAX(0,$C221-SUMIFS($H221:$AU221,$H$6:$AU$6,"Rest",$H$5:$AU$5,"&lt;"&amp;T$5)))</f>
        <v/>
      </c>
      <c r="V221" s="44">
        <f>ROUND(T221-U221,2)</f>
        <v/>
      </c>
      <c r="W221" s="44">
        <f>ROUND(AA220*N(Debts!$D$9)/12,2)</f>
        <v/>
      </c>
      <c r="X221" s="44">
        <f>MIN(N(Debts!$E$9),AA220+W221)</f>
        <v/>
      </c>
      <c r="Y221" s="44">
        <f>AA220+W221-X221</f>
        <v/>
      </c>
      <c r="Z221" s="44">
        <f>MIN(Y221,MAX(0,$C221-SUMIFS($H221:$AU221,$H$6:$AU$6,"Rest",$H$5:$AU$5,"&lt;"&amp;Y$5)))</f>
        <v/>
      </c>
      <c r="AA221" s="44">
        <f>ROUND(Y221-Z221,2)</f>
        <v/>
      </c>
      <c r="AB221" s="44">
        <f>ROUND(AF220*N(Debts!$D$10)/12,2)</f>
        <v/>
      </c>
      <c r="AC221" s="44">
        <f>MIN(N(Debts!$E$10),AF220+AB221)</f>
        <v/>
      </c>
      <c r="AD221" s="44">
        <f>AF220+AB221-AC221</f>
        <v/>
      </c>
      <c r="AE221" s="44">
        <f>MIN(AD221,MAX(0,$C221-SUMIFS($H221:$AU221,$H$6:$AU$6,"Rest",$H$5:$AU$5,"&lt;"&amp;AD$5)))</f>
        <v/>
      </c>
      <c r="AF221" s="44">
        <f>ROUND(AD221-AE221,2)</f>
        <v/>
      </c>
      <c r="AG221" s="44">
        <f>ROUND(AK220*N(Debts!$D$11)/12,2)</f>
        <v/>
      </c>
      <c r="AH221" s="44">
        <f>MIN(N(Debts!$E$11),AK220+AG221)</f>
        <v/>
      </c>
      <c r="AI221" s="44">
        <f>AK220+AG221-AH221</f>
        <v/>
      </c>
      <c r="AJ221" s="44">
        <f>MIN(AI221,MAX(0,$C221-SUMIFS($H221:$AU221,$H$6:$AU$6,"Rest",$H$5:$AU$5,"&lt;"&amp;AI$5)))</f>
        <v/>
      </c>
      <c r="AK221" s="44">
        <f>ROUND(AI221-AJ221,2)</f>
        <v/>
      </c>
      <c r="AL221" s="44">
        <f>ROUND(AP220*N(Debts!$D$12)/12,2)</f>
        <v/>
      </c>
      <c r="AM221" s="44">
        <f>MIN(N(Debts!$E$12),AP220+AL221)</f>
        <v/>
      </c>
      <c r="AN221" s="44">
        <f>AP220+AL221-AM221</f>
        <v/>
      </c>
      <c r="AO221" s="44">
        <f>MIN(AN221,MAX(0,$C221-SUMIFS($H221:$AU221,$H$6:$AU$6,"Rest",$H$5:$AU$5,"&lt;"&amp;AN$5)))</f>
        <v/>
      </c>
      <c r="AP221" s="44">
        <f>ROUND(AN221-AO221,2)</f>
        <v/>
      </c>
      <c r="AQ221" s="44">
        <f>ROUND(AU220*N(Debts!$D$13)/12,2)</f>
        <v/>
      </c>
      <c r="AR221" s="44">
        <f>MIN(N(Debts!$E$13),AU220+AQ221)</f>
        <v/>
      </c>
      <c r="AS221" s="44">
        <f>AU220+AQ221-AR221</f>
        <v/>
      </c>
      <c r="AT221" s="44">
        <f>MIN(AS221,MAX(0,$C221-SUMIFS($H221:$AU221,$H$6:$AU$6,"Rest",$H$5:$AU$5,"&lt;"&amp;AS$5)))</f>
        <v/>
      </c>
      <c r="AU221" s="44">
        <f>ROUND(AS221-AT221,2)</f>
        <v/>
      </c>
    </row>
    <row r="222">
      <c r="A222" s="43" t="n">
        <v>215</v>
      </c>
      <c r="B222" s="45">
        <f>EDATE(Plan!$C$7,A222-1)</f>
        <v/>
      </c>
      <c r="C222" s="46">
        <f>IF(F221&lt;=0.005,0,MAX(0,Plan!$C$6-SUMIF($H$6:$AU$6,"Min paid",H222:AU222)))</f>
        <v/>
      </c>
      <c r="D222" s="46">
        <f>SUMIF($H$6:$AU$6,"Interest",H222:AU222)</f>
        <v/>
      </c>
      <c r="E222" s="46">
        <f>SUMIF($H$6:$AU$6,"Min paid",H222:AU222)+SUMIF($H$6:$AU$6,"Extra paid",H222:AU222)</f>
        <v/>
      </c>
      <c r="F222" s="46">
        <f>SUMIF($H$6:$AU$6,"Balance",H222:AU222)</f>
        <v/>
      </c>
      <c r="G222" s="47">
        <f>IF(AND(F222&lt;=0.005,F221&gt;0.005),A222,"")</f>
        <v/>
      </c>
      <c r="H222" s="44">
        <f>ROUND(L221*N(Debts!$D$6)/12,2)</f>
        <v/>
      </c>
      <c r="I222" s="44">
        <f>MIN(N(Debts!$E$6),L221+H222)</f>
        <v/>
      </c>
      <c r="J222" s="44">
        <f>L221+H222-I222</f>
        <v/>
      </c>
      <c r="K222" s="44">
        <f>MIN(J222,MAX(0,$C222-SUMIFS($H222:$AU222,$H$6:$AU$6,"Rest",$H$5:$AU$5,"&lt;"&amp;J$5)))</f>
        <v/>
      </c>
      <c r="L222" s="44">
        <f>ROUND(J222-K222,2)</f>
        <v/>
      </c>
      <c r="M222" s="44">
        <f>ROUND(Q221*N(Debts!$D$7)/12,2)</f>
        <v/>
      </c>
      <c r="N222" s="44">
        <f>MIN(N(Debts!$E$7),Q221+M222)</f>
        <v/>
      </c>
      <c r="O222" s="44">
        <f>Q221+M222-N222</f>
        <v/>
      </c>
      <c r="P222" s="44">
        <f>MIN(O222,MAX(0,$C222-SUMIFS($H222:$AU222,$H$6:$AU$6,"Rest",$H$5:$AU$5,"&lt;"&amp;O$5)))</f>
        <v/>
      </c>
      <c r="Q222" s="44">
        <f>ROUND(O222-P222,2)</f>
        <v/>
      </c>
      <c r="R222" s="44">
        <f>ROUND(V221*N(Debts!$D$8)/12,2)</f>
        <v/>
      </c>
      <c r="S222" s="44">
        <f>MIN(N(Debts!$E$8),V221+R222)</f>
        <v/>
      </c>
      <c r="T222" s="44">
        <f>V221+R222-S222</f>
        <v/>
      </c>
      <c r="U222" s="44">
        <f>MIN(T222,MAX(0,$C222-SUMIFS($H222:$AU222,$H$6:$AU$6,"Rest",$H$5:$AU$5,"&lt;"&amp;T$5)))</f>
        <v/>
      </c>
      <c r="V222" s="44">
        <f>ROUND(T222-U222,2)</f>
        <v/>
      </c>
      <c r="W222" s="44">
        <f>ROUND(AA221*N(Debts!$D$9)/12,2)</f>
        <v/>
      </c>
      <c r="X222" s="44">
        <f>MIN(N(Debts!$E$9),AA221+W222)</f>
        <v/>
      </c>
      <c r="Y222" s="44">
        <f>AA221+W222-X222</f>
        <v/>
      </c>
      <c r="Z222" s="44">
        <f>MIN(Y222,MAX(0,$C222-SUMIFS($H222:$AU222,$H$6:$AU$6,"Rest",$H$5:$AU$5,"&lt;"&amp;Y$5)))</f>
        <v/>
      </c>
      <c r="AA222" s="44">
        <f>ROUND(Y222-Z222,2)</f>
        <v/>
      </c>
      <c r="AB222" s="44">
        <f>ROUND(AF221*N(Debts!$D$10)/12,2)</f>
        <v/>
      </c>
      <c r="AC222" s="44">
        <f>MIN(N(Debts!$E$10),AF221+AB222)</f>
        <v/>
      </c>
      <c r="AD222" s="44">
        <f>AF221+AB222-AC222</f>
        <v/>
      </c>
      <c r="AE222" s="44">
        <f>MIN(AD222,MAX(0,$C222-SUMIFS($H222:$AU222,$H$6:$AU$6,"Rest",$H$5:$AU$5,"&lt;"&amp;AD$5)))</f>
        <v/>
      </c>
      <c r="AF222" s="44">
        <f>ROUND(AD222-AE222,2)</f>
        <v/>
      </c>
      <c r="AG222" s="44">
        <f>ROUND(AK221*N(Debts!$D$11)/12,2)</f>
        <v/>
      </c>
      <c r="AH222" s="44">
        <f>MIN(N(Debts!$E$11),AK221+AG222)</f>
        <v/>
      </c>
      <c r="AI222" s="44">
        <f>AK221+AG222-AH222</f>
        <v/>
      </c>
      <c r="AJ222" s="44">
        <f>MIN(AI222,MAX(0,$C222-SUMIFS($H222:$AU222,$H$6:$AU$6,"Rest",$H$5:$AU$5,"&lt;"&amp;AI$5)))</f>
        <v/>
      </c>
      <c r="AK222" s="44">
        <f>ROUND(AI222-AJ222,2)</f>
        <v/>
      </c>
      <c r="AL222" s="44">
        <f>ROUND(AP221*N(Debts!$D$12)/12,2)</f>
        <v/>
      </c>
      <c r="AM222" s="44">
        <f>MIN(N(Debts!$E$12),AP221+AL222)</f>
        <v/>
      </c>
      <c r="AN222" s="44">
        <f>AP221+AL222-AM222</f>
        <v/>
      </c>
      <c r="AO222" s="44">
        <f>MIN(AN222,MAX(0,$C222-SUMIFS($H222:$AU222,$H$6:$AU$6,"Rest",$H$5:$AU$5,"&lt;"&amp;AN$5)))</f>
        <v/>
      </c>
      <c r="AP222" s="44">
        <f>ROUND(AN222-AO222,2)</f>
        <v/>
      </c>
      <c r="AQ222" s="44">
        <f>ROUND(AU221*N(Debts!$D$13)/12,2)</f>
        <v/>
      </c>
      <c r="AR222" s="44">
        <f>MIN(N(Debts!$E$13),AU221+AQ222)</f>
        <v/>
      </c>
      <c r="AS222" s="44">
        <f>AU221+AQ222-AR222</f>
        <v/>
      </c>
      <c r="AT222" s="44">
        <f>MIN(AS222,MAX(0,$C222-SUMIFS($H222:$AU222,$H$6:$AU$6,"Rest",$H$5:$AU$5,"&lt;"&amp;AS$5)))</f>
        <v/>
      </c>
      <c r="AU222" s="44">
        <f>ROUND(AS222-AT222,2)</f>
        <v/>
      </c>
    </row>
    <row r="223">
      <c r="A223" s="43" t="n">
        <v>216</v>
      </c>
      <c r="B223" s="45">
        <f>EDATE(Plan!$C$7,A223-1)</f>
        <v/>
      </c>
      <c r="C223" s="46">
        <f>IF(F222&lt;=0.005,0,MAX(0,Plan!$C$6-SUMIF($H$6:$AU$6,"Min paid",H223:AU223)))</f>
        <v/>
      </c>
      <c r="D223" s="46">
        <f>SUMIF($H$6:$AU$6,"Interest",H223:AU223)</f>
        <v/>
      </c>
      <c r="E223" s="46">
        <f>SUMIF($H$6:$AU$6,"Min paid",H223:AU223)+SUMIF($H$6:$AU$6,"Extra paid",H223:AU223)</f>
        <v/>
      </c>
      <c r="F223" s="46">
        <f>SUMIF($H$6:$AU$6,"Balance",H223:AU223)</f>
        <v/>
      </c>
      <c r="G223" s="47">
        <f>IF(AND(F223&lt;=0.005,F222&gt;0.005),A223,"")</f>
        <v/>
      </c>
      <c r="H223" s="44">
        <f>ROUND(L222*N(Debts!$D$6)/12,2)</f>
        <v/>
      </c>
      <c r="I223" s="44">
        <f>MIN(N(Debts!$E$6),L222+H223)</f>
        <v/>
      </c>
      <c r="J223" s="44">
        <f>L222+H223-I223</f>
        <v/>
      </c>
      <c r="K223" s="44">
        <f>MIN(J223,MAX(0,$C223-SUMIFS($H223:$AU223,$H$6:$AU$6,"Rest",$H$5:$AU$5,"&lt;"&amp;J$5)))</f>
        <v/>
      </c>
      <c r="L223" s="44">
        <f>ROUND(J223-K223,2)</f>
        <v/>
      </c>
      <c r="M223" s="44">
        <f>ROUND(Q222*N(Debts!$D$7)/12,2)</f>
        <v/>
      </c>
      <c r="N223" s="44">
        <f>MIN(N(Debts!$E$7),Q222+M223)</f>
        <v/>
      </c>
      <c r="O223" s="44">
        <f>Q222+M223-N223</f>
        <v/>
      </c>
      <c r="P223" s="44">
        <f>MIN(O223,MAX(0,$C223-SUMIFS($H223:$AU223,$H$6:$AU$6,"Rest",$H$5:$AU$5,"&lt;"&amp;O$5)))</f>
        <v/>
      </c>
      <c r="Q223" s="44">
        <f>ROUND(O223-P223,2)</f>
        <v/>
      </c>
      <c r="R223" s="44">
        <f>ROUND(V222*N(Debts!$D$8)/12,2)</f>
        <v/>
      </c>
      <c r="S223" s="44">
        <f>MIN(N(Debts!$E$8),V222+R223)</f>
        <v/>
      </c>
      <c r="T223" s="44">
        <f>V222+R223-S223</f>
        <v/>
      </c>
      <c r="U223" s="44">
        <f>MIN(T223,MAX(0,$C223-SUMIFS($H223:$AU223,$H$6:$AU$6,"Rest",$H$5:$AU$5,"&lt;"&amp;T$5)))</f>
        <v/>
      </c>
      <c r="V223" s="44">
        <f>ROUND(T223-U223,2)</f>
        <v/>
      </c>
      <c r="W223" s="44">
        <f>ROUND(AA222*N(Debts!$D$9)/12,2)</f>
        <v/>
      </c>
      <c r="X223" s="44">
        <f>MIN(N(Debts!$E$9),AA222+W223)</f>
        <v/>
      </c>
      <c r="Y223" s="44">
        <f>AA222+W223-X223</f>
        <v/>
      </c>
      <c r="Z223" s="44">
        <f>MIN(Y223,MAX(0,$C223-SUMIFS($H223:$AU223,$H$6:$AU$6,"Rest",$H$5:$AU$5,"&lt;"&amp;Y$5)))</f>
        <v/>
      </c>
      <c r="AA223" s="44">
        <f>ROUND(Y223-Z223,2)</f>
        <v/>
      </c>
      <c r="AB223" s="44">
        <f>ROUND(AF222*N(Debts!$D$10)/12,2)</f>
        <v/>
      </c>
      <c r="AC223" s="44">
        <f>MIN(N(Debts!$E$10),AF222+AB223)</f>
        <v/>
      </c>
      <c r="AD223" s="44">
        <f>AF222+AB223-AC223</f>
        <v/>
      </c>
      <c r="AE223" s="44">
        <f>MIN(AD223,MAX(0,$C223-SUMIFS($H223:$AU223,$H$6:$AU$6,"Rest",$H$5:$AU$5,"&lt;"&amp;AD$5)))</f>
        <v/>
      </c>
      <c r="AF223" s="44">
        <f>ROUND(AD223-AE223,2)</f>
        <v/>
      </c>
      <c r="AG223" s="44">
        <f>ROUND(AK222*N(Debts!$D$11)/12,2)</f>
        <v/>
      </c>
      <c r="AH223" s="44">
        <f>MIN(N(Debts!$E$11),AK222+AG223)</f>
        <v/>
      </c>
      <c r="AI223" s="44">
        <f>AK222+AG223-AH223</f>
        <v/>
      </c>
      <c r="AJ223" s="44">
        <f>MIN(AI223,MAX(0,$C223-SUMIFS($H223:$AU223,$H$6:$AU$6,"Rest",$H$5:$AU$5,"&lt;"&amp;AI$5)))</f>
        <v/>
      </c>
      <c r="AK223" s="44">
        <f>ROUND(AI223-AJ223,2)</f>
        <v/>
      </c>
      <c r="AL223" s="44">
        <f>ROUND(AP222*N(Debts!$D$12)/12,2)</f>
        <v/>
      </c>
      <c r="AM223" s="44">
        <f>MIN(N(Debts!$E$12),AP222+AL223)</f>
        <v/>
      </c>
      <c r="AN223" s="44">
        <f>AP222+AL223-AM223</f>
        <v/>
      </c>
      <c r="AO223" s="44">
        <f>MIN(AN223,MAX(0,$C223-SUMIFS($H223:$AU223,$H$6:$AU$6,"Rest",$H$5:$AU$5,"&lt;"&amp;AN$5)))</f>
        <v/>
      </c>
      <c r="AP223" s="44">
        <f>ROUND(AN223-AO223,2)</f>
        <v/>
      </c>
      <c r="AQ223" s="44">
        <f>ROUND(AU222*N(Debts!$D$13)/12,2)</f>
        <v/>
      </c>
      <c r="AR223" s="44">
        <f>MIN(N(Debts!$E$13),AU222+AQ223)</f>
        <v/>
      </c>
      <c r="AS223" s="44">
        <f>AU222+AQ223-AR223</f>
        <v/>
      </c>
      <c r="AT223" s="44">
        <f>MIN(AS223,MAX(0,$C223-SUMIFS($H223:$AU223,$H$6:$AU$6,"Rest",$H$5:$AU$5,"&lt;"&amp;AS$5)))</f>
        <v/>
      </c>
      <c r="AU223" s="44">
        <f>ROUND(AS223-AT223,2)</f>
        <v/>
      </c>
    </row>
    <row r="224">
      <c r="A224" s="43" t="n">
        <v>217</v>
      </c>
      <c r="B224" s="45">
        <f>EDATE(Plan!$C$7,A224-1)</f>
        <v/>
      </c>
      <c r="C224" s="46">
        <f>IF(F223&lt;=0.005,0,MAX(0,Plan!$C$6-SUMIF($H$6:$AU$6,"Min paid",H224:AU224)))</f>
        <v/>
      </c>
      <c r="D224" s="46">
        <f>SUMIF($H$6:$AU$6,"Interest",H224:AU224)</f>
        <v/>
      </c>
      <c r="E224" s="46">
        <f>SUMIF($H$6:$AU$6,"Min paid",H224:AU224)+SUMIF($H$6:$AU$6,"Extra paid",H224:AU224)</f>
        <v/>
      </c>
      <c r="F224" s="46">
        <f>SUMIF($H$6:$AU$6,"Balance",H224:AU224)</f>
        <v/>
      </c>
      <c r="G224" s="47">
        <f>IF(AND(F224&lt;=0.005,F223&gt;0.005),A224,"")</f>
        <v/>
      </c>
      <c r="H224" s="44">
        <f>ROUND(L223*N(Debts!$D$6)/12,2)</f>
        <v/>
      </c>
      <c r="I224" s="44">
        <f>MIN(N(Debts!$E$6),L223+H224)</f>
        <v/>
      </c>
      <c r="J224" s="44">
        <f>L223+H224-I224</f>
        <v/>
      </c>
      <c r="K224" s="44">
        <f>MIN(J224,MAX(0,$C224-SUMIFS($H224:$AU224,$H$6:$AU$6,"Rest",$H$5:$AU$5,"&lt;"&amp;J$5)))</f>
        <v/>
      </c>
      <c r="L224" s="44">
        <f>ROUND(J224-K224,2)</f>
        <v/>
      </c>
      <c r="M224" s="44">
        <f>ROUND(Q223*N(Debts!$D$7)/12,2)</f>
        <v/>
      </c>
      <c r="N224" s="44">
        <f>MIN(N(Debts!$E$7),Q223+M224)</f>
        <v/>
      </c>
      <c r="O224" s="44">
        <f>Q223+M224-N224</f>
        <v/>
      </c>
      <c r="P224" s="44">
        <f>MIN(O224,MAX(0,$C224-SUMIFS($H224:$AU224,$H$6:$AU$6,"Rest",$H$5:$AU$5,"&lt;"&amp;O$5)))</f>
        <v/>
      </c>
      <c r="Q224" s="44">
        <f>ROUND(O224-P224,2)</f>
        <v/>
      </c>
      <c r="R224" s="44">
        <f>ROUND(V223*N(Debts!$D$8)/12,2)</f>
        <v/>
      </c>
      <c r="S224" s="44">
        <f>MIN(N(Debts!$E$8),V223+R224)</f>
        <v/>
      </c>
      <c r="T224" s="44">
        <f>V223+R224-S224</f>
        <v/>
      </c>
      <c r="U224" s="44">
        <f>MIN(T224,MAX(0,$C224-SUMIFS($H224:$AU224,$H$6:$AU$6,"Rest",$H$5:$AU$5,"&lt;"&amp;T$5)))</f>
        <v/>
      </c>
      <c r="V224" s="44">
        <f>ROUND(T224-U224,2)</f>
        <v/>
      </c>
      <c r="W224" s="44">
        <f>ROUND(AA223*N(Debts!$D$9)/12,2)</f>
        <v/>
      </c>
      <c r="X224" s="44">
        <f>MIN(N(Debts!$E$9),AA223+W224)</f>
        <v/>
      </c>
      <c r="Y224" s="44">
        <f>AA223+W224-X224</f>
        <v/>
      </c>
      <c r="Z224" s="44">
        <f>MIN(Y224,MAX(0,$C224-SUMIFS($H224:$AU224,$H$6:$AU$6,"Rest",$H$5:$AU$5,"&lt;"&amp;Y$5)))</f>
        <v/>
      </c>
      <c r="AA224" s="44">
        <f>ROUND(Y224-Z224,2)</f>
        <v/>
      </c>
      <c r="AB224" s="44">
        <f>ROUND(AF223*N(Debts!$D$10)/12,2)</f>
        <v/>
      </c>
      <c r="AC224" s="44">
        <f>MIN(N(Debts!$E$10),AF223+AB224)</f>
        <v/>
      </c>
      <c r="AD224" s="44">
        <f>AF223+AB224-AC224</f>
        <v/>
      </c>
      <c r="AE224" s="44">
        <f>MIN(AD224,MAX(0,$C224-SUMIFS($H224:$AU224,$H$6:$AU$6,"Rest",$H$5:$AU$5,"&lt;"&amp;AD$5)))</f>
        <v/>
      </c>
      <c r="AF224" s="44">
        <f>ROUND(AD224-AE224,2)</f>
        <v/>
      </c>
      <c r="AG224" s="44">
        <f>ROUND(AK223*N(Debts!$D$11)/12,2)</f>
        <v/>
      </c>
      <c r="AH224" s="44">
        <f>MIN(N(Debts!$E$11),AK223+AG224)</f>
        <v/>
      </c>
      <c r="AI224" s="44">
        <f>AK223+AG224-AH224</f>
        <v/>
      </c>
      <c r="AJ224" s="44">
        <f>MIN(AI224,MAX(0,$C224-SUMIFS($H224:$AU224,$H$6:$AU$6,"Rest",$H$5:$AU$5,"&lt;"&amp;AI$5)))</f>
        <v/>
      </c>
      <c r="AK224" s="44">
        <f>ROUND(AI224-AJ224,2)</f>
        <v/>
      </c>
      <c r="AL224" s="44">
        <f>ROUND(AP223*N(Debts!$D$12)/12,2)</f>
        <v/>
      </c>
      <c r="AM224" s="44">
        <f>MIN(N(Debts!$E$12),AP223+AL224)</f>
        <v/>
      </c>
      <c r="AN224" s="44">
        <f>AP223+AL224-AM224</f>
        <v/>
      </c>
      <c r="AO224" s="44">
        <f>MIN(AN224,MAX(0,$C224-SUMIFS($H224:$AU224,$H$6:$AU$6,"Rest",$H$5:$AU$5,"&lt;"&amp;AN$5)))</f>
        <v/>
      </c>
      <c r="AP224" s="44">
        <f>ROUND(AN224-AO224,2)</f>
        <v/>
      </c>
      <c r="AQ224" s="44">
        <f>ROUND(AU223*N(Debts!$D$13)/12,2)</f>
        <v/>
      </c>
      <c r="AR224" s="44">
        <f>MIN(N(Debts!$E$13),AU223+AQ224)</f>
        <v/>
      </c>
      <c r="AS224" s="44">
        <f>AU223+AQ224-AR224</f>
        <v/>
      </c>
      <c r="AT224" s="44">
        <f>MIN(AS224,MAX(0,$C224-SUMIFS($H224:$AU224,$H$6:$AU$6,"Rest",$H$5:$AU$5,"&lt;"&amp;AS$5)))</f>
        <v/>
      </c>
      <c r="AU224" s="44">
        <f>ROUND(AS224-AT224,2)</f>
        <v/>
      </c>
    </row>
    <row r="225">
      <c r="A225" s="43" t="n">
        <v>218</v>
      </c>
      <c r="B225" s="45">
        <f>EDATE(Plan!$C$7,A225-1)</f>
        <v/>
      </c>
      <c r="C225" s="46">
        <f>IF(F224&lt;=0.005,0,MAX(0,Plan!$C$6-SUMIF($H$6:$AU$6,"Min paid",H225:AU225)))</f>
        <v/>
      </c>
      <c r="D225" s="46">
        <f>SUMIF($H$6:$AU$6,"Interest",H225:AU225)</f>
        <v/>
      </c>
      <c r="E225" s="46">
        <f>SUMIF($H$6:$AU$6,"Min paid",H225:AU225)+SUMIF($H$6:$AU$6,"Extra paid",H225:AU225)</f>
        <v/>
      </c>
      <c r="F225" s="46">
        <f>SUMIF($H$6:$AU$6,"Balance",H225:AU225)</f>
        <v/>
      </c>
      <c r="G225" s="47">
        <f>IF(AND(F225&lt;=0.005,F224&gt;0.005),A225,"")</f>
        <v/>
      </c>
      <c r="H225" s="44">
        <f>ROUND(L224*N(Debts!$D$6)/12,2)</f>
        <v/>
      </c>
      <c r="I225" s="44">
        <f>MIN(N(Debts!$E$6),L224+H225)</f>
        <v/>
      </c>
      <c r="J225" s="44">
        <f>L224+H225-I225</f>
        <v/>
      </c>
      <c r="K225" s="44">
        <f>MIN(J225,MAX(0,$C225-SUMIFS($H225:$AU225,$H$6:$AU$6,"Rest",$H$5:$AU$5,"&lt;"&amp;J$5)))</f>
        <v/>
      </c>
      <c r="L225" s="44">
        <f>ROUND(J225-K225,2)</f>
        <v/>
      </c>
      <c r="M225" s="44">
        <f>ROUND(Q224*N(Debts!$D$7)/12,2)</f>
        <v/>
      </c>
      <c r="N225" s="44">
        <f>MIN(N(Debts!$E$7),Q224+M225)</f>
        <v/>
      </c>
      <c r="O225" s="44">
        <f>Q224+M225-N225</f>
        <v/>
      </c>
      <c r="P225" s="44">
        <f>MIN(O225,MAX(0,$C225-SUMIFS($H225:$AU225,$H$6:$AU$6,"Rest",$H$5:$AU$5,"&lt;"&amp;O$5)))</f>
        <v/>
      </c>
      <c r="Q225" s="44">
        <f>ROUND(O225-P225,2)</f>
        <v/>
      </c>
      <c r="R225" s="44">
        <f>ROUND(V224*N(Debts!$D$8)/12,2)</f>
        <v/>
      </c>
      <c r="S225" s="44">
        <f>MIN(N(Debts!$E$8),V224+R225)</f>
        <v/>
      </c>
      <c r="T225" s="44">
        <f>V224+R225-S225</f>
        <v/>
      </c>
      <c r="U225" s="44">
        <f>MIN(T225,MAX(0,$C225-SUMIFS($H225:$AU225,$H$6:$AU$6,"Rest",$H$5:$AU$5,"&lt;"&amp;T$5)))</f>
        <v/>
      </c>
      <c r="V225" s="44">
        <f>ROUND(T225-U225,2)</f>
        <v/>
      </c>
      <c r="W225" s="44">
        <f>ROUND(AA224*N(Debts!$D$9)/12,2)</f>
        <v/>
      </c>
      <c r="X225" s="44">
        <f>MIN(N(Debts!$E$9),AA224+W225)</f>
        <v/>
      </c>
      <c r="Y225" s="44">
        <f>AA224+W225-X225</f>
        <v/>
      </c>
      <c r="Z225" s="44">
        <f>MIN(Y225,MAX(0,$C225-SUMIFS($H225:$AU225,$H$6:$AU$6,"Rest",$H$5:$AU$5,"&lt;"&amp;Y$5)))</f>
        <v/>
      </c>
      <c r="AA225" s="44">
        <f>ROUND(Y225-Z225,2)</f>
        <v/>
      </c>
      <c r="AB225" s="44">
        <f>ROUND(AF224*N(Debts!$D$10)/12,2)</f>
        <v/>
      </c>
      <c r="AC225" s="44">
        <f>MIN(N(Debts!$E$10),AF224+AB225)</f>
        <v/>
      </c>
      <c r="AD225" s="44">
        <f>AF224+AB225-AC225</f>
        <v/>
      </c>
      <c r="AE225" s="44">
        <f>MIN(AD225,MAX(0,$C225-SUMIFS($H225:$AU225,$H$6:$AU$6,"Rest",$H$5:$AU$5,"&lt;"&amp;AD$5)))</f>
        <v/>
      </c>
      <c r="AF225" s="44">
        <f>ROUND(AD225-AE225,2)</f>
        <v/>
      </c>
      <c r="AG225" s="44">
        <f>ROUND(AK224*N(Debts!$D$11)/12,2)</f>
        <v/>
      </c>
      <c r="AH225" s="44">
        <f>MIN(N(Debts!$E$11),AK224+AG225)</f>
        <v/>
      </c>
      <c r="AI225" s="44">
        <f>AK224+AG225-AH225</f>
        <v/>
      </c>
      <c r="AJ225" s="44">
        <f>MIN(AI225,MAX(0,$C225-SUMIFS($H225:$AU225,$H$6:$AU$6,"Rest",$H$5:$AU$5,"&lt;"&amp;AI$5)))</f>
        <v/>
      </c>
      <c r="AK225" s="44">
        <f>ROUND(AI225-AJ225,2)</f>
        <v/>
      </c>
      <c r="AL225" s="44">
        <f>ROUND(AP224*N(Debts!$D$12)/12,2)</f>
        <v/>
      </c>
      <c r="AM225" s="44">
        <f>MIN(N(Debts!$E$12),AP224+AL225)</f>
        <v/>
      </c>
      <c r="AN225" s="44">
        <f>AP224+AL225-AM225</f>
        <v/>
      </c>
      <c r="AO225" s="44">
        <f>MIN(AN225,MAX(0,$C225-SUMIFS($H225:$AU225,$H$6:$AU$6,"Rest",$H$5:$AU$5,"&lt;"&amp;AN$5)))</f>
        <v/>
      </c>
      <c r="AP225" s="44">
        <f>ROUND(AN225-AO225,2)</f>
        <v/>
      </c>
      <c r="AQ225" s="44">
        <f>ROUND(AU224*N(Debts!$D$13)/12,2)</f>
        <v/>
      </c>
      <c r="AR225" s="44">
        <f>MIN(N(Debts!$E$13),AU224+AQ225)</f>
        <v/>
      </c>
      <c r="AS225" s="44">
        <f>AU224+AQ225-AR225</f>
        <v/>
      </c>
      <c r="AT225" s="44">
        <f>MIN(AS225,MAX(0,$C225-SUMIFS($H225:$AU225,$H$6:$AU$6,"Rest",$H$5:$AU$5,"&lt;"&amp;AS$5)))</f>
        <v/>
      </c>
      <c r="AU225" s="44">
        <f>ROUND(AS225-AT225,2)</f>
        <v/>
      </c>
    </row>
    <row r="226">
      <c r="A226" s="43" t="n">
        <v>219</v>
      </c>
      <c r="B226" s="45">
        <f>EDATE(Plan!$C$7,A226-1)</f>
        <v/>
      </c>
      <c r="C226" s="46">
        <f>IF(F225&lt;=0.005,0,MAX(0,Plan!$C$6-SUMIF($H$6:$AU$6,"Min paid",H226:AU226)))</f>
        <v/>
      </c>
      <c r="D226" s="46">
        <f>SUMIF($H$6:$AU$6,"Interest",H226:AU226)</f>
        <v/>
      </c>
      <c r="E226" s="46">
        <f>SUMIF($H$6:$AU$6,"Min paid",H226:AU226)+SUMIF($H$6:$AU$6,"Extra paid",H226:AU226)</f>
        <v/>
      </c>
      <c r="F226" s="46">
        <f>SUMIF($H$6:$AU$6,"Balance",H226:AU226)</f>
        <v/>
      </c>
      <c r="G226" s="47">
        <f>IF(AND(F226&lt;=0.005,F225&gt;0.005),A226,"")</f>
        <v/>
      </c>
      <c r="H226" s="44">
        <f>ROUND(L225*N(Debts!$D$6)/12,2)</f>
        <v/>
      </c>
      <c r="I226" s="44">
        <f>MIN(N(Debts!$E$6),L225+H226)</f>
        <v/>
      </c>
      <c r="J226" s="44">
        <f>L225+H226-I226</f>
        <v/>
      </c>
      <c r="K226" s="44">
        <f>MIN(J226,MAX(0,$C226-SUMIFS($H226:$AU226,$H$6:$AU$6,"Rest",$H$5:$AU$5,"&lt;"&amp;J$5)))</f>
        <v/>
      </c>
      <c r="L226" s="44">
        <f>ROUND(J226-K226,2)</f>
        <v/>
      </c>
      <c r="M226" s="44">
        <f>ROUND(Q225*N(Debts!$D$7)/12,2)</f>
        <v/>
      </c>
      <c r="N226" s="44">
        <f>MIN(N(Debts!$E$7),Q225+M226)</f>
        <v/>
      </c>
      <c r="O226" s="44">
        <f>Q225+M226-N226</f>
        <v/>
      </c>
      <c r="P226" s="44">
        <f>MIN(O226,MAX(0,$C226-SUMIFS($H226:$AU226,$H$6:$AU$6,"Rest",$H$5:$AU$5,"&lt;"&amp;O$5)))</f>
        <v/>
      </c>
      <c r="Q226" s="44">
        <f>ROUND(O226-P226,2)</f>
        <v/>
      </c>
      <c r="R226" s="44">
        <f>ROUND(V225*N(Debts!$D$8)/12,2)</f>
        <v/>
      </c>
      <c r="S226" s="44">
        <f>MIN(N(Debts!$E$8),V225+R226)</f>
        <v/>
      </c>
      <c r="T226" s="44">
        <f>V225+R226-S226</f>
        <v/>
      </c>
      <c r="U226" s="44">
        <f>MIN(T226,MAX(0,$C226-SUMIFS($H226:$AU226,$H$6:$AU$6,"Rest",$H$5:$AU$5,"&lt;"&amp;T$5)))</f>
        <v/>
      </c>
      <c r="V226" s="44">
        <f>ROUND(T226-U226,2)</f>
        <v/>
      </c>
      <c r="W226" s="44">
        <f>ROUND(AA225*N(Debts!$D$9)/12,2)</f>
        <v/>
      </c>
      <c r="X226" s="44">
        <f>MIN(N(Debts!$E$9),AA225+W226)</f>
        <v/>
      </c>
      <c r="Y226" s="44">
        <f>AA225+W226-X226</f>
        <v/>
      </c>
      <c r="Z226" s="44">
        <f>MIN(Y226,MAX(0,$C226-SUMIFS($H226:$AU226,$H$6:$AU$6,"Rest",$H$5:$AU$5,"&lt;"&amp;Y$5)))</f>
        <v/>
      </c>
      <c r="AA226" s="44">
        <f>ROUND(Y226-Z226,2)</f>
        <v/>
      </c>
      <c r="AB226" s="44">
        <f>ROUND(AF225*N(Debts!$D$10)/12,2)</f>
        <v/>
      </c>
      <c r="AC226" s="44">
        <f>MIN(N(Debts!$E$10),AF225+AB226)</f>
        <v/>
      </c>
      <c r="AD226" s="44">
        <f>AF225+AB226-AC226</f>
        <v/>
      </c>
      <c r="AE226" s="44">
        <f>MIN(AD226,MAX(0,$C226-SUMIFS($H226:$AU226,$H$6:$AU$6,"Rest",$H$5:$AU$5,"&lt;"&amp;AD$5)))</f>
        <v/>
      </c>
      <c r="AF226" s="44">
        <f>ROUND(AD226-AE226,2)</f>
        <v/>
      </c>
      <c r="AG226" s="44">
        <f>ROUND(AK225*N(Debts!$D$11)/12,2)</f>
        <v/>
      </c>
      <c r="AH226" s="44">
        <f>MIN(N(Debts!$E$11),AK225+AG226)</f>
        <v/>
      </c>
      <c r="AI226" s="44">
        <f>AK225+AG226-AH226</f>
        <v/>
      </c>
      <c r="AJ226" s="44">
        <f>MIN(AI226,MAX(0,$C226-SUMIFS($H226:$AU226,$H$6:$AU$6,"Rest",$H$5:$AU$5,"&lt;"&amp;AI$5)))</f>
        <v/>
      </c>
      <c r="AK226" s="44">
        <f>ROUND(AI226-AJ226,2)</f>
        <v/>
      </c>
      <c r="AL226" s="44">
        <f>ROUND(AP225*N(Debts!$D$12)/12,2)</f>
        <v/>
      </c>
      <c r="AM226" s="44">
        <f>MIN(N(Debts!$E$12),AP225+AL226)</f>
        <v/>
      </c>
      <c r="AN226" s="44">
        <f>AP225+AL226-AM226</f>
        <v/>
      </c>
      <c r="AO226" s="44">
        <f>MIN(AN226,MAX(0,$C226-SUMIFS($H226:$AU226,$H$6:$AU$6,"Rest",$H$5:$AU$5,"&lt;"&amp;AN$5)))</f>
        <v/>
      </c>
      <c r="AP226" s="44">
        <f>ROUND(AN226-AO226,2)</f>
        <v/>
      </c>
      <c r="AQ226" s="44">
        <f>ROUND(AU225*N(Debts!$D$13)/12,2)</f>
        <v/>
      </c>
      <c r="AR226" s="44">
        <f>MIN(N(Debts!$E$13),AU225+AQ226)</f>
        <v/>
      </c>
      <c r="AS226" s="44">
        <f>AU225+AQ226-AR226</f>
        <v/>
      </c>
      <c r="AT226" s="44">
        <f>MIN(AS226,MAX(0,$C226-SUMIFS($H226:$AU226,$H$6:$AU$6,"Rest",$H$5:$AU$5,"&lt;"&amp;AS$5)))</f>
        <v/>
      </c>
      <c r="AU226" s="44">
        <f>ROUND(AS226-AT226,2)</f>
        <v/>
      </c>
    </row>
    <row r="227">
      <c r="A227" s="43" t="n">
        <v>220</v>
      </c>
      <c r="B227" s="45">
        <f>EDATE(Plan!$C$7,A227-1)</f>
        <v/>
      </c>
      <c r="C227" s="46">
        <f>IF(F226&lt;=0.005,0,MAX(0,Plan!$C$6-SUMIF($H$6:$AU$6,"Min paid",H227:AU227)))</f>
        <v/>
      </c>
      <c r="D227" s="46">
        <f>SUMIF($H$6:$AU$6,"Interest",H227:AU227)</f>
        <v/>
      </c>
      <c r="E227" s="46">
        <f>SUMIF($H$6:$AU$6,"Min paid",H227:AU227)+SUMIF($H$6:$AU$6,"Extra paid",H227:AU227)</f>
        <v/>
      </c>
      <c r="F227" s="46">
        <f>SUMIF($H$6:$AU$6,"Balance",H227:AU227)</f>
        <v/>
      </c>
      <c r="G227" s="47">
        <f>IF(AND(F227&lt;=0.005,F226&gt;0.005),A227,"")</f>
        <v/>
      </c>
      <c r="H227" s="44">
        <f>ROUND(L226*N(Debts!$D$6)/12,2)</f>
        <v/>
      </c>
      <c r="I227" s="44">
        <f>MIN(N(Debts!$E$6),L226+H227)</f>
        <v/>
      </c>
      <c r="J227" s="44">
        <f>L226+H227-I227</f>
        <v/>
      </c>
      <c r="K227" s="44">
        <f>MIN(J227,MAX(0,$C227-SUMIFS($H227:$AU227,$H$6:$AU$6,"Rest",$H$5:$AU$5,"&lt;"&amp;J$5)))</f>
        <v/>
      </c>
      <c r="L227" s="44">
        <f>ROUND(J227-K227,2)</f>
        <v/>
      </c>
      <c r="M227" s="44">
        <f>ROUND(Q226*N(Debts!$D$7)/12,2)</f>
        <v/>
      </c>
      <c r="N227" s="44">
        <f>MIN(N(Debts!$E$7),Q226+M227)</f>
        <v/>
      </c>
      <c r="O227" s="44">
        <f>Q226+M227-N227</f>
        <v/>
      </c>
      <c r="P227" s="44">
        <f>MIN(O227,MAX(0,$C227-SUMIFS($H227:$AU227,$H$6:$AU$6,"Rest",$H$5:$AU$5,"&lt;"&amp;O$5)))</f>
        <v/>
      </c>
      <c r="Q227" s="44">
        <f>ROUND(O227-P227,2)</f>
        <v/>
      </c>
      <c r="R227" s="44">
        <f>ROUND(V226*N(Debts!$D$8)/12,2)</f>
        <v/>
      </c>
      <c r="S227" s="44">
        <f>MIN(N(Debts!$E$8),V226+R227)</f>
        <v/>
      </c>
      <c r="T227" s="44">
        <f>V226+R227-S227</f>
        <v/>
      </c>
      <c r="U227" s="44">
        <f>MIN(T227,MAX(0,$C227-SUMIFS($H227:$AU227,$H$6:$AU$6,"Rest",$H$5:$AU$5,"&lt;"&amp;T$5)))</f>
        <v/>
      </c>
      <c r="V227" s="44">
        <f>ROUND(T227-U227,2)</f>
        <v/>
      </c>
      <c r="W227" s="44">
        <f>ROUND(AA226*N(Debts!$D$9)/12,2)</f>
        <v/>
      </c>
      <c r="X227" s="44">
        <f>MIN(N(Debts!$E$9),AA226+W227)</f>
        <v/>
      </c>
      <c r="Y227" s="44">
        <f>AA226+W227-X227</f>
        <v/>
      </c>
      <c r="Z227" s="44">
        <f>MIN(Y227,MAX(0,$C227-SUMIFS($H227:$AU227,$H$6:$AU$6,"Rest",$H$5:$AU$5,"&lt;"&amp;Y$5)))</f>
        <v/>
      </c>
      <c r="AA227" s="44">
        <f>ROUND(Y227-Z227,2)</f>
        <v/>
      </c>
      <c r="AB227" s="44">
        <f>ROUND(AF226*N(Debts!$D$10)/12,2)</f>
        <v/>
      </c>
      <c r="AC227" s="44">
        <f>MIN(N(Debts!$E$10),AF226+AB227)</f>
        <v/>
      </c>
      <c r="AD227" s="44">
        <f>AF226+AB227-AC227</f>
        <v/>
      </c>
      <c r="AE227" s="44">
        <f>MIN(AD227,MAX(0,$C227-SUMIFS($H227:$AU227,$H$6:$AU$6,"Rest",$H$5:$AU$5,"&lt;"&amp;AD$5)))</f>
        <v/>
      </c>
      <c r="AF227" s="44">
        <f>ROUND(AD227-AE227,2)</f>
        <v/>
      </c>
      <c r="AG227" s="44">
        <f>ROUND(AK226*N(Debts!$D$11)/12,2)</f>
        <v/>
      </c>
      <c r="AH227" s="44">
        <f>MIN(N(Debts!$E$11),AK226+AG227)</f>
        <v/>
      </c>
      <c r="AI227" s="44">
        <f>AK226+AG227-AH227</f>
        <v/>
      </c>
      <c r="AJ227" s="44">
        <f>MIN(AI227,MAX(0,$C227-SUMIFS($H227:$AU227,$H$6:$AU$6,"Rest",$H$5:$AU$5,"&lt;"&amp;AI$5)))</f>
        <v/>
      </c>
      <c r="AK227" s="44">
        <f>ROUND(AI227-AJ227,2)</f>
        <v/>
      </c>
      <c r="AL227" s="44">
        <f>ROUND(AP226*N(Debts!$D$12)/12,2)</f>
        <v/>
      </c>
      <c r="AM227" s="44">
        <f>MIN(N(Debts!$E$12),AP226+AL227)</f>
        <v/>
      </c>
      <c r="AN227" s="44">
        <f>AP226+AL227-AM227</f>
        <v/>
      </c>
      <c r="AO227" s="44">
        <f>MIN(AN227,MAX(0,$C227-SUMIFS($H227:$AU227,$H$6:$AU$6,"Rest",$H$5:$AU$5,"&lt;"&amp;AN$5)))</f>
        <v/>
      </c>
      <c r="AP227" s="44">
        <f>ROUND(AN227-AO227,2)</f>
        <v/>
      </c>
      <c r="AQ227" s="44">
        <f>ROUND(AU226*N(Debts!$D$13)/12,2)</f>
        <v/>
      </c>
      <c r="AR227" s="44">
        <f>MIN(N(Debts!$E$13),AU226+AQ227)</f>
        <v/>
      </c>
      <c r="AS227" s="44">
        <f>AU226+AQ227-AR227</f>
        <v/>
      </c>
      <c r="AT227" s="44">
        <f>MIN(AS227,MAX(0,$C227-SUMIFS($H227:$AU227,$H$6:$AU$6,"Rest",$H$5:$AU$5,"&lt;"&amp;AS$5)))</f>
        <v/>
      </c>
      <c r="AU227" s="44">
        <f>ROUND(AS227-AT227,2)</f>
        <v/>
      </c>
    </row>
    <row r="228">
      <c r="A228" s="43" t="n">
        <v>221</v>
      </c>
      <c r="B228" s="45">
        <f>EDATE(Plan!$C$7,A228-1)</f>
        <v/>
      </c>
      <c r="C228" s="46">
        <f>IF(F227&lt;=0.005,0,MAX(0,Plan!$C$6-SUMIF($H$6:$AU$6,"Min paid",H228:AU228)))</f>
        <v/>
      </c>
      <c r="D228" s="46">
        <f>SUMIF($H$6:$AU$6,"Interest",H228:AU228)</f>
        <v/>
      </c>
      <c r="E228" s="46">
        <f>SUMIF($H$6:$AU$6,"Min paid",H228:AU228)+SUMIF($H$6:$AU$6,"Extra paid",H228:AU228)</f>
        <v/>
      </c>
      <c r="F228" s="46">
        <f>SUMIF($H$6:$AU$6,"Balance",H228:AU228)</f>
        <v/>
      </c>
      <c r="G228" s="47">
        <f>IF(AND(F228&lt;=0.005,F227&gt;0.005),A228,"")</f>
        <v/>
      </c>
      <c r="H228" s="44">
        <f>ROUND(L227*N(Debts!$D$6)/12,2)</f>
        <v/>
      </c>
      <c r="I228" s="44">
        <f>MIN(N(Debts!$E$6),L227+H228)</f>
        <v/>
      </c>
      <c r="J228" s="44">
        <f>L227+H228-I228</f>
        <v/>
      </c>
      <c r="K228" s="44">
        <f>MIN(J228,MAX(0,$C228-SUMIFS($H228:$AU228,$H$6:$AU$6,"Rest",$H$5:$AU$5,"&lt;"&amp;J$5)))</f>
        <v/>
      </c>
      <c r="L228" s="44">
        <f>ROUND(J228-K228,2)</f>
        <v/>
      </c>
      <c r="M228" s="44">
        <f>ROUND(Q227*N(Debts!$D$7)/12,2)</f>
        <v/>
      </c>
      <c r="N228" s="44">
        <f>MIN(N(Debts!$E$7),Q227+M228)</f>
        <v/>
      </c>
      <c r="O228" s="44">
        <f>Q227+M228-N228</f>
        <v/>
      </c>
      <c r="P228" s="44">
        <f>MIN(O228,MAX(0,$C228-SUMIFS($H228:$AU228,$H$6:$AU$6,"Rest",$H$5:$AU$5,"&lt;"&amp;O$5)))</f>
        <v/>
      </c>
      <c r="Q228" s="44">
        <f>ROUND(O228-P228,2)</f>
        <v/>
      </c>
      <c r="R228" s="44">
        <f>ROUND(V227*N(Debts!$D$8)/12,2)</f>
        <v/>
      </c>
      <c r="S228" s="44">
        <f>MIN(N(Debts!$E$8),V227+R228)</f>
        <v/>
      </c>
      <c r="T228" s="44">
        <f>V227+R228-S228</f>
        <v/>
      </c>
      <c r="U228" s="44">
        <f>MIN(T228,MAX(0,$C228-SUMIFS($H228:$AU228,$H$6:$AU$6,"Rest",$H$5:$AU$5,"&lt;"&amp;T$5)))</f>
        <v/>
      </c>
      <c r="V228" s="44">
        <f>ROUND(T228-U228,2)</f>
        <v/>
      </c>
      <c r="W228" s="44">
        <f>ROUND(AA227*N(Debts!$D$9)/12,2)</f>
        <v/>
      </c>
      <c r="X228" s="44">
        <f>MIN(N(Debts!$E$9),AA227+W228)</f>
        <v/>
      </c>
      <c r="Y228" s="44">
        <f>AA227+W228-X228</f>
        <v/>
      </c>
      <c r="Z228" s="44">
        <f>MIN(Y228,MAX(0,$C228-SUMIFS($H228:$AU228,$H$6:$AU$6,"Rest",$H$5:$AU$5,"&lt;"&amp;Y$5)))</f>
        <v/>
      </c>
      <c r="AA228" s="44">
        <f>ROUND(Y228-Z228,2)</f>
        <v/>
      </c>
      <c r="AB228" s="44">
        <f>ROUND(AF227*N(Debts!$D$10)/12,2)</f>
        <v/>
      </c>
      <c r="AC228" s="44">
        <f>MIN(N(Debts!$E$10),AF227+AB228)</f>
        <v/>
      </c>
      <c r="AD228" s="44">
        <f>AF227+AB228-AC228</f>
        <v/>
      </c>
      <c r="AE228" s="44">
        <f>MIN(AD228,MAX(0,$C228-SUMIFS($H228:$AU228,$H$6:$AU$6,"Rest",$H$5:$AU$5,"&lt;"&amp;AD$5)))</f>
        <v/>
      </c>
      <c r="AF228" s="44">
        <f>ROUND(AD228-AE228,2)</f>
        <v/>
      </c>
      <c r="AG228" s="44">
        <f>ROUND(AK227*N(Debts!$D$11)/12,2)</f>
        <v/>
      </c>
      <c r="AH228" s="44">
        <f>MIN(N(Debts!$E$11),AK227+AG228)</f>
        <v/>
      </c>
      <c r="AI228" s="44">
        <f>AK227+AG228-AH228</f>
        <v/>
      </c>
      <c r="AJ228" s="44">
        <f>MIN(AI228,MAX(0,$C228-SUMIFS($H228:$AU228,$H$6:$AU$6,"Rest",$H$5:$AU$5,"&lt;"&amp;AI$5)))</f>
        <v/>
      </c>
      <c r="AK228" s="44">
        <f>ROUND(AI228-AJ228,2)</f>
        <v/>
      </c>
      <c r="AL228" s="44">
        <f>ROUND(AP227*N(Debts!$D$12)/12,2)</f>
        <v/>
      </c>
      <c r="AM228" s="44">
        <f>MIN(N(Debts!$E$12),AP227+AL228)</f>
        <v/>
      </c>
      <c r="AN228" s="44">
        <f>AP227+AL228-AM228</f>
        <v/>
      </c>
      <c r="AO228" s="44">
        <f>MIN(AN228,MAX(0,$C228-SUMIFS($H228:$AU228,$H$6:$AU$6,"Rest",$H$5:$AU$5,"&lt;"&amp;AN$5)))</f>
        <v/>
      </c>
      <c r="AP228" s="44">
        <f>ROUND(AN228-AO228,2)</f>
        <v/>
      </c>
      <c r="AQ228" s="44">
        <f>ROUND(AU227*N(Debts!$D$13)/12,2)</f>
        <v/>
      </c>
      <c r="AR228" s="44">
        <f>MIN(N(Debts!$E$13),AU227+AQ228)</f>
        <v/>
      </c>
      <c r="AS228" s="44">
        <f>AU227+AQ228-AR228</f>
        <v/>
      </c>
      <c r="AT228" s="44">
        <f>MIN(AS228,MAX(0,$C228-SUMIFS($H228:$AU228,$H$6:$AU$6,"Rest",$H$5:$AU$5,"&lt;"&amp;AS$5)))</f>
        <v/>
      </c>
      <c r="AU228" s="44">
        <f>ROUND(AS228-AT228,2)</f>
        <v/>
      </c>
    </row>
    <row r="229">
      <c r="A229" s="43" t="n">
        <v>222</v>
      </c>
      <c r="B229" s="45">
        <f>EDATE(Plan!$C$7,A229-1)</f>
        <v/>
      </c>
      <c r="C229" s="46">
        <f>IF(F228&lt;=0.005,0,MAX(0,Plan!$C$6-SUMIF($H$6:$AU$6,"Min paid",H229:AU229)))</f>
        <v/>
      </c>
      <c r="D229" s="46">
        <f>SUMIF($H$6:$AU$6,"Interest",H229:AU229)</f>
        <v/>
      </c>
      <c r="E229" s="46">
        <f>SUMIF($H$6:$AU$6,"Min paid",H229:AU229)+SUMIF($H$6:$AU$6,"Extra paid",H229:AU229)</f>
        <v/>
      </c>
      <c r="F229" s="46">
        <f>SUMIF($H$6:$AU$6,"Balance",H229:AU229)</f>
        <v/>
      </c>
      <c r="G229" s="47">
        <f>IF(AND(F229&lt;=0.005,F228&gt;0.005),A229,"")</f>
        <v/>
      </c>
      <c r="H229" s="44">
        <f>ROUND(L228*N(Debts!$D$6)/12,2)</f>
        <v/>
      </c>
      <c r="I229" s="44">
        <f>MIN(N(Debts!$E$6),L228+H229)</f>
        <v/>
      </c>
      <c r="J229" s="44">
        <f>L228+H229-I229</f>
        <v/>
      </c>
      <c r="K229" s="44">
        <f>MIN(J229,MAX(0,$C229-SUMIFS($H229:$AU229,$H$6:$AU$6,"Rest",$H$5:$AU$5,"&lt;"&amp;J$5)))</f>
        <v/>
      </c>
      <c r="L229" s="44">
        <f>ROUND(J229-K229,2)</f>
        <v/>
      </c>
      <c r="M229" s="44">
        <f>ROUND(Q228*N(Debts!$D$7)/12,2)</f>
        <v/>
      </c>
      <c r="N229" s="44">
        <f>MIN(N(Debts!$E$7),Q228+M229)</f>
        <v/>
      </c>
      <c r="O229" s="44">
        <f>Q228+M229-N229</f>
        <v/>
      </c>
      <c r="P229" s="44">
        <f>MIN(O229,MAX(0,$C229-SUMIFS($H229:$AU229,$H$6:$AU$6,"Rest",$H$5:$AU$5,"&lt;"&amp;O$5)))</f>
        <v/>
      </c>
      <c r="Q229" s="44">
        <f>ROUND(O229-P229,2)</f>
        <v/>
      </c>
      <c r="R229" s="44">
        <f>ROUND(V228*N(Debts!$D$8)/12,2)</f>
        <v/>
      </c>
      <c r="S229" s="44">
        <f>MIN(N(Debts!$E$8),V228+R229)</f>
        <v/>
      </c>
      <c r="T229" s="44">
        <f>V228+R229-S229</f>
        <v/>
      </c>
      <c r="U229" s="44">
        <f>MIN(T229,MAX(0,$C229-SUMIFS($H229:$AU229,$H$6:$AU$6,"Rest",$H$5:$AU$5,"&lt;"&amp;T$5)))</f>
        <v/>
      </c>
      <c r="V229" s="44">
        <f>ROUND(T229-U229,2)</f>
        <v/>
      </c>
      <c r="W229" s="44">
        <f>ROUND(AA228*N(Debts!$D$9)/12,2)</f>
        <v/>
      </c>
      <c r="X229" s="44">
        <f>MIN(N(Debts!$E$9),AA228+W229)</f>
        <v/>
      </c>
      <c r="Y229" s="44">
        <f>AA228+W229-X229</f>
        <v/>
      </c>
      <c r="Z229" s="44">
        <f>MIN(Y229,MAX(0,$C229-SUMIFS($H229:$AU229,$H$6:$AU$6,"Rest",$H$5:$AU$5,"&lt;"&amp;Y$5)))</f>
        <v/>
      </c>
      <c r="AA229" s="44">
        <f>ROUND(Y229-Z229,2)</f>
        <v/>
      </c>
      <c r="AB229" s="44">
        <f>ROUND(AF228*N(Debts!$D$10)/12,2)</f>
        <v/>
      </c>
      <c r="AC229" s="44">
        <f>MIN(N(Debts!$E$10),AF228+AB229)</f>
        <v/>
      </c>
      <c r="AD229" s="44">
        <f>AF228+AB229-AC229</f>
        <v/>
      </c>
      <c r="AE229" s="44">
        <f>MIN(AD229,MAX(0,$C229-SUMIFS($H229:$AU229,$H$6:$AU$6,"Rest",$H$5:$AU$5,"&lt;"&amp;AD$5)))</f>
        <v/>
      </c>
      <c r="AF229" s="44">
        <f>ROUND(AD229-AE229,2)</f>
        <v/>
      </c>
      <c r="AG229" s="44">
        <f>ROUND(AK228*N(Debts!$D$11)/12,2)</f>
        <v/>
      </c>
      <c r="AH229" s="44">
        <f>MIN(N(Debts!$E$11),AK228+AG229)</f>
        <v/>
      </c>
      <c r="AI229" s="44">
        <f>AK228+AG229-AH229</f>
        <v/>
      </c>
      <c r="AJ229" s="44">
        <f>MIN(AI229,MAX(0,$C229-SUMIFS($H229:$AU229,$H$6:$AU$6,"Rest",$H$5:$AU$5,"&lt;"&amp;AI$5)))</f>
        <v/>
      </c>
      <c r="AK229" s="44">
        <f>ROUND(AI229-AJ229,2)</f>
        <v/>
      </c>
      <c r="AL229" s="44">
        <f>ROUND(AP228*N(Debts!$D$12)/12,2)</f>
        <v/>
      </c>
      <c r="AM229" s="44">
        <f>MIN(N(Debts!$E$12),AP228+AL229)</f>
        <v/>
      </c>
      <c r="AN229" s="44">
        <f>AP228+AL229-AM229</f>
        <v/>
      </c>
      <c r="AO229" s="44">
        <f>MIN(AN229,MAX(0,$C229-SUMIFS($H229:$AU229,$H$6:$AU$6,"Rest",$H$5:$AU$5,"&lt;"&amp;AN$5)))</f>
        <v/>
      </c>
      <c r="AP229" s="44">
        <f>ROUND(AN229-AO229,2)</f>
        <v/>
      </c>
      <c r="AQ229" s="44">
        <f>ROUND(AU228*N(Debts!$D$13)/12,2)</f>
        <v/>
      </c>
      <c r="AR229" s="44">
        <f>MIN(N(Debts!$E$13),AU228+AQ229)</f>
        <v/>
      </c>
      <c r="AS229" s="44">
        <f>AU228+AQ229-AR229</f>
        <v/>
      </c>
      <c r="AT229" s="44">
        <f>MIN(AS229,MAX(0,$C229-SUMIFS($H229:$AU229,$H$6:$AU$6,"Rest",$H$5:$AU$5,"&lt;"&amp;AS$5)))</f>
        <v/>
      </c>
      <c r="AU229" s="44">
        <f>ROUND(AS229-AT229,2)</f>
        <v/>
      </c>
    </row>
    <row r="230">
      <c r="A230" s="43" t="n">
        <v>223</v>
      </c>
      <c r="B230" s="45">
        <f>EDATE(Plan!$C$7,A230-1)</f>
        <v/>
      </c>
      <c r="C230" s="46">
        <f>IF(F229&lt;=0.005,0,MAX(0,Plan!$C$6-SUMIF($H$6:$AU$6,"Min paid",H230:AU230)))</f>
        <v/>
      </c>
      <c r="D230" s="46">
        <f>SUMIF($H$6:$AU$6,"Interest",H230:AU230)</f>
        <v/>
      </c>
      <c r="E230" s="46">
        <f>SUMIF($H$6:$AU$6,"Min paid",H230:AU230)+SUMIF($H$6:$AU$6,"Extra paid",H230:AU230)</f>
        <v/>
      </c>
      <c r="F230" s="46">
        <f>SUMIF($H$6:$AU$6,"Balance",H230:AU230)</f>
        <v/>
      </c>
      <c r="G230" s="47">
        <f>IF(AND(F230&lt;=0.005,F229&gt;0.005),A230,"")</f>
        <v/>
      </c>
      <c r="H230" s="44">
        <f>ROUND(L229*N(Debts!$D$6)/12,2)</f>
        <v/>
      </c>
      <c r="I230" s="44">
        <f>MIN(N(Debts!$E$6),L229+H230)</f>
        <v/>
      </c>
      <c r="J230" s="44">
        <f>L229+H230-I230</f>
        <v/>
      </c>
      <c r="K230" s="44">
        <f>MIN(J230,MAX(0,$C230-SUMIFS($H230:$AU230,$H$6:$AU$6,"Rest",$H$5:$AU$5,"&lt;"&amp;J$5)))</f>
        <v/>
      </c>
      <c r="L230" s="44">
        <f>ROUND(J230-K230,2)</f>
        <v/>
      </c>
      <c r="M230" s="44">
        <f>ROUND(Q229*N(Debts!$D$7)/12,2)</f>
        <v/>
      </c>
      <c r="N230" s="44">
        <f>MIN(N(Debts!$E$7),Q229+M230)</f>
        <v/>
      </c>
      <c r="O230" s="44">
        <f>Q229+M230-N230</f>
        <v/>
      </c>
      <c r="P230" s="44">
        <f>MIN(O230,MAX(0,$C230-SUMIFS($H230:$AU230,$H$6:$AU$6,"Rest",$H$5:$AU$5,"&lt;"&amp;O$5)))</f>
        <v/>
      </c>
      <c r="Q230" s="44">
        <f>ROUND(O230-P230,2)</f>
        <v/>
      </c>
      <c r="R230" s="44">
        <f>ROUND(V229*N(Debts!$D$8)/12,2)</f>
        <v/>
      </c>
      <c r="S230" s="44">
        <f>MIN(N(Debts!$E$8),V229+R230)</f>
        <v/>
      </c>
      <c r="T230" s="44">
        <f>V229+R230-S230</f>
        <v/>
      </c>
      <c r="U230" s="44">
        <f>MIN(T230,MAX(0,$C230-SUMIFS($H230:$AU230,$H$6:$AU$6,"Rest",$H$5:$AU$5,"&lt;"&amp;T$5)))</f>
        <v/>
      </c>
      <c r="V230" s="44">
        <f>ROUND(T230-U230,2)</f>
        <v/>
      </c>
      <c r="W230" s="44">
        <f>ROUND(AA229*N(Debts!$D$9)/12,2)</f>
        <v/>
      </c>
      <c r="X230" s="44">
        <f>MIN(N(Debts!$E$9),AA229+W230)</f>
        <v/>
      </c>
      <c r="Y230" s="44">
        <f>AA229+W230-X230</f>
        <v/>
      </c>
      <c r="Z230" s="44">
        <f>MIN(Y230,MAX(0,$C230-SUMIFS($H230:$AU230,$H$6:$AU$6,"Rest",$H$5:$AU$5,"&lt;"&amp;Y$5)))</f>
        <v/>
      </c>
      <c r="AA230" s="44">
        <f>ROUND(Y230-Z230,2)</f>
        <v/>
      </c>
      <c r="AB230" s="44">
        <f>ROUND(AF229*N(Debts!$D$10)/12,2)</f>
        <v/>
      </c>
      <c r="AC230" s="44">
        <f>MIN(N(Debts!$E$10),AF229+AB230)</f>
        <v/>
      </c>
      <c r="AD230" s="44">
        <f>AF229+AB230-AC230</f>
        <v/>
      </c>
      <c r="AE230" s="44">
        <f>MIN(AD230,MAX(0,$C230-SUMIFS($H230:$AU230,$H$6:$AU$6,"Rest",$H$5:$AU$5,"&lt;"&amp;AD$5)))</f>
        <v/>
      </c>
      <c r="AF230" s="44">
        <f>ROUND(AD230-AE230,2)</f>
        <v/>
      </c>
      <c r="AG230" s="44">
        <f>ROUND(AK229*N(Debts!$D$11)/12,2)</f>
        <v/>
      </c>
      <c r="AH230" s="44">
        <f>MIN(N(Debts!$E$11),AK229+AG230)</f>
        <v/>
      </c>
      <c r="AI230" s="44">
        <f>AK229+AG230-AH230</f>
        <v/>
      </c>
      <c r="AJ230" s="44">
        <f>MIN(AI230,MAX(0,$C230-SUMIFS($H230:$AU230,$H$6:$AU$6,"Rest",$H$5:$AU$5,"&lt;"&amp;AI$5)))</f>
        <v/>
      </c>
      <c r="AK230" s="44">
        <f>ROUND(AI230-AJ230,2)</f>
        <v/>
      </c>
      <c r="AL230" s="44">
        <f>ROUND(AP229*N(Debts!$D$12)/12,2)</f>
        <v/>
      </c>
      <c r="AM230" s="44">
        <f>MIN(N(Debts!$E$12),AP229+AL230)</f>
        <v/>
      </c>
      <c r="AN230" s="44">
        <f>AP229+AL230-AM230</f>
        <v/>
      </c>
      <c r="AO230" s="44">
        <f>MIN(AN230,MAX(0,$C230-SUMIFS($H230:$AU230,$H$6:$AU$6,"Rest",$H$5:$AU$5,"&lt;"&amp;AN$5)))</f>
        <v/>
      </c>
      <c r="AP230" s="44">
        <f>ROUND(AN230-AO230,2)</f>
        <v/>
      </c>
      <c r="AQ230" s="44">
        <f>ROUND(AU229*N(Debts!$D$13)/12,2)</f>
        <v/>
      </c>
      <c r="AR230" s="44">
        <f>MIN(N(Debts!$E$13),AU229+AQ230)</f>
        <v/>
      </c>
      <c r="AS230" s="44">
        <f>AU229+AQ230-AR230</f>
        <v/>
      </c>
      <c r="AT230" s="44">
        <f>MIN(AS230,MAX(0,$C230-SUMIFS($H230:$AU230,$H$6:$AU$6,"Rest",$H$5:$AU$5,"&lt;"&amp;AS$5)))</f>
        <v/>
      </c>
      <c r="AU230" s="44">
        <f>ROUND(AS230-AT230,2)</f>
        <v/>
      </c>
    </row>
    <row r="231">
      <c r="A231" s="43" t="n">
        <v>224</v>
      </c>
      <c r="B231" s="45">
        <f>EDATE(Plan!$C$7,A231-1)</f>
        <v/>
      </c>
      <c r="C231" s="46">
        <f>IF(F230&lt;=0.005,0,MAX(0,Plan!$C$6-SUMIF($H$6:$AU$6,"Min paid",H231:AU231)))</f>
        <v/>
      </c>
      <c r="D231" s="46">
        <f>SUMIF($H$6:$AU$6,"Interest",H231:AU231)</f>
        <v/>
      </c>
      <c r="E231" s="46">
        <f>SUMIF($H$6:$AU$6,"Min paid",H231:AU231)+SUMIF($H$6:$AU$6,"Extra paid",H231:AU231)</f>
        <v/>
      </c>
      <c r="F231" s="46">
        <f>SUMIF($H$6:$AU$6,"Balance",H231:AU231)</f>
        <v/>
      </c>
      <c r="G231" s="47">
        <f>IF(AND(F231&lt;=0.005,F230&gt;0.005),A231,"")</f>
        <v/>
      </c>
      <c r="H231" s="44">
        <f>ROUND(L230*N(Debts!$D$6)/12,2)</f>
        <v/>
      </c>
      <c r="I231" s="44">
        <f>MIN(N(Debts!$E$6),L230+H231)</f>
        <v/>
      </c>
      <c r="J231" s="44">
        <f>L230+H231-I231</f>
        <v/>
      </c>
      <c r="K231" s="44">
        <f>MIN(J231,MAX(0,$C231-SUMIFS($H231:$AU231,$H$6:$AU$6,"Rest",$H$5:$AU$5,"&lt;"&amp;J$5)))</f>
        <v/>
      </c>
      <c r="L231" s="44">
        <f>ROUND(J231-K231,2)</f>
        <v/>
      </c>
      <c r="M231" s="44">
        <f>ROUND(Q230*N(Debts!$D$7)/12,2)</f>
        <v/>
      </c>
      <c r="N231" s="44">
        <f>MIN(N(Debts!$E$7),Q230+M231)</f>
        <v/>
      </c>
      <c r="O231" s="44">
        <f>Q230+M231-N231</f>
        <v/>
      </c>
      <c r="P231" s="44">
        <f>MIN(O231,MAX(0,$C231-SUMIFS($H231:$AU231,$H$6:$AU$6,"Rest",$H$5:$AU$5,"&lt;"&amp;O$5)))</f>
        <v/>
      </c>
      <c r="Q231" s="44">
        <f>ROUND(O231-P231,2)</f>
        <v/>
      </c>
      <c r="R231" s="44">
        <f>ROUND(V230*N(Debts!$D$8)/12,2)</f>
        <v/>
      </c>
      <c r="S231" s="44">
        <f>MIN(N(Debts!$E$8),V230+R231)</f>
        <v/>
      </c>
      <c r="T231" s="44">
        <f>V230+R231-S231</f>
        <v/>
      </c>
      <c r="U231" s="44">
        <f>MIN(T231,MAX(0,$C231-SUMIFS($H231:$AU231,$H$6:$AU$6,"Rest",$H$5:$AU$5,"&lt;"&amp;T$5)))</f>
        <v/>
      </c>
      <c r="V231" s="44">
        <f>ROUND(T231-U231,2)</f>
        <v/>
      </c>
      <c r="W231" s="44">
        <f>ROUND(AA230*N(Debts!$D$9)/12,2)</f>
        <v/>
      </c>
      <c r="X231" s="44">
        <f>MIN(N(Debts!$E$9),AA230+W231)</f>
        <v/>
      </c>
      <c r="Y231" s="44">
        <f>AA230+W231-X231</f>
        <v/>
      </c>
      <c r="Z231" s="44">
        <f>MIN(Y231,MAX(0,$C231-SUMIFS($H231:$AU231,$H$6:$AU$6,"Rest",$H$5:$AU$5,"&lt;"&amp;Y$5)))</f>
        <v/>
      </c>
      <c r="AA231" s="44">
        <f>ROUND(Y231-Z231,2)</f>
        <v/>
      </c>
      <c r="AB231" s="44">
        <f>ROUND(AF230*N(Debts!$D$10)/12,2)</f>
        <v/>
      </c>
      <c r="AC231" s="44">
        <f>MIN(N(Debts!$E$10),AF230+AB231)</f>
        <v/>
      </c>
      <c r="AD231" s="44">
        <f>AF230+AB231-AC231</f>
        <v/>
      </c>
      <c r="AE231" s="44">
        <f>MIN(AD231,MAX(0,$C231-SUMIFS($H231:$AU231,$H$6:$AU$6,"Rest",$H$5:$AU$5,"&lt;"&amp;AD$5)))</f>
        <v/>
      </c>
      <c r="AF231" s="44">
        <f>ROUND(AD231-AE231,2)</f>
        <v/>
      </c>
      <c r="AG231" s="44">
        <f>ROUND(AK230*N(Debts!$D$11)/12,2)</f>
        <v/>
      </c>
      <c r="AH231" s="44">
        <f>MIN(N(Debts!$E$11),AK230+AG231)</f>
        <v/>
      </c>
      <c r="AI231" s="44">
        <f>AK230+AG231-AH231</f>
        <v/>
      </c>
      <c r="AJ231" s="44">
        <f>MIN(AI231,MAX(0,$C231-SUMIFS($H231:$AU231,$H$6:$AU$6,"Rest",$H$5:$AU$5,"&lt;"&amp;AI$5)))</f>
        <v/>
      </c>
      <c r="AK231" s="44">
        <f>ROUND(AI231-AJ231,2)</f>
        <v/>
      </c>
      <c r="AL231" s="44">
        <f>ROUND(AP230*N(Debts!$D$12)/12,2)</f>
        <v/>
      </c>
      <c r="AM231" s="44">
        <f>MIN(N(Debts!$E$12),AP230+AL231)</f>
        <v/>
      </c>
      <c r="AN231" s="44">
        <f>AP230+AL231-AM231</f>
        <v/>
      </c>
      <c r="AO231" s="44">
        <f>MIN(AN231,MAX(0,$C231-SUMIFS($H231:$AU231,$H$6:$AU$6,"Rest",$H$5:$AU$5,"&lt;"&amp;AN$5)))</f>
        <v/>
      </c>
      <c r="AP231" s="44">
        <f>ROUND(AN231-AO231,2)</f>
        <v/>
      </c>
      <c r="AQ231" s="44">
        <f>ROUND(AU230*N(Debts!$D$13)/12,2)</f>
        <v/>
      </c>
      <c r="AR231" s="44">
        <f>MIN(N(Debts!$E$13),AU230+AQ231)</f>
        <v/>
      </c>
      <c r="AS231" s="44">
        <f>AU230+AQ231-AR231</f>
        <v/>
      </c>
      <c r="AT231" s="44">
        <f>MIN(AS231,MAX(0,$C231-SUMIFS($H231:$AU231,$H$6:$AU$6,"Rest",$H$5:$AU$5,"&lt;"&amp;AS$5)))</f>
        <v/>
      </c>
      <c r="AU231" s="44">
        <f>ROUND(AS231-AT231,2)</f>
        <v/>
      </c>
    </row>
    <row r="232">
      <c r="A232" s="43" t="n">
        <v>225</v>
      </c>
      <c r="B232" s="45">
        <f>EDATE(Plan!$C$7,A232-1)</f>
        <v/>
      </c>
      <c r="C232" s="46">
        <f>IF(F231&lt;=0.005,0,MAX(0,Plan!$C$6-SUMIF($H$6:$AU$6,"Min paid",H232:AU232)))</f>
        <v/>
      </c>
      <c r="D232" s="46">
        <f>SUMIF($H$6:$AU$6,"Interest",H232:AU232)</f>
        <v/>
      </c>
      <c r="E232" s="46">
        <f>SUMIF($H$6:$AU$6,"Min paid",H232:AU232)+SUMIF($H$6:$AU$6,"Extra paid",H232:AU232)</f>
        <v/>
      </c>
      <c r="F232" s="46">
        <f>SUMIF($H$6:$AU$6,"Balance",H232:AU232)</f>
        <v/>
      </c>
      <c r="G232" s="47">
        <f>IF(AND(F232&lt;=0.005,F231&gt;0.005),A232,"")</f>
        <v/>
      </c>
      <c r="H232" s="44">
        <f>ROUND(L231*N(Debts!$D$6)/12,2)</f>
        <v/>
      </c>
      <c r="I232" s="44">
        <f>MIN(N(Debts!$E$6),L231+H232)</f>
        <v/>
      </c>
      <c r="J232" s="44">
        <f>L231+H232-I232</f>
        <v/>
      </c>
      <c r="K232" s="44">
        <f>MIN(J232,MAX(0,$C232-SUMIFS($H232:$AU232,$H$6:$AU$6,"Rest",$H$5:$AU$5,"&lt;"&amp;J$5)))</f>
        <v/>
      </c>
      <c r="L232" s="44">
        <f>ROUND(J232-K232,2)</f>
        <v/>
      </c>
      <c r="M232" s="44">
        <f>ROUND(Q231*N(Debts!$D$7)/12,2)</f>
        <v/>
      </c>
      <c r="N232" s="44">
        <f>MIN(N(Debts!$E$7),Q231+M232)</f>
        <v/>
      </c>
      <c r="O232" s="44">
        <f>Q231+M232-N232</f>
        <v/>
      </c>
      <c r="P232" s="44">
        <f>MIN(O232,MAX(0,$C232-SUMIFS($H232:$AU232,$H$6:$AU$6,"Rest",$H$5:$AU$5,"&lt;"&amp;O$5)))</f>
        <v/>
      </c>
      <c r="Q232" s="44">
        <f>ROUND(O232-P232,2)</f>
        <v/>
      </c>
      <c r="R232" s="44">
        <f>ROUND(V231*N(Debts!$D$8)/12,2)</f>
        <v/>
      </c>
      <c r="S232" s="44">
        <f>MIN(N(Debts!$E$8),V231+R232)</f>
        <v/>
      </c>
      <c r="T232" s="44">
        <f>V231+R232-S232</f>
        <v/>
      </c>
      <c r="U232" s="44">
        <f>MIN(T232,MAX(0,$C232-SUMIFS($H232:$AU232,$H$6:$AU$6,"Rest",$H$5:$AU$5,"&lt;"&amp;T$5)))</f>
        <v/>
      </c>
      <c r="V232" s="44">
        <f>ROUND(T232-U232,2)</f>
        <v/>
      </c>
      <c r="W232" s="44">
        <f>ROUND(AA231*N(Debts!$D$9)/12,2)</f>
        <v/>
      </c>
      <c r="X232" s="44">
        <f>MIN(N(Debts!$E$9),AA231+W232)</f>
        <v/>
      </c>
      <c r="Y232" s="44">
        <f>AA231+W232-X232</f>
        <v/>
      </c>
      <c r="Z232" s="44">
        <f>MIN(Y232,MAX(0,$C232-SUMIFS($H232:$AU232,$H$6:$AU$6,"Rest",$H$5:$AU$5,"&lt;"&amp;Y$5)))</f>
        <v/>
      </c>
      <c r="AA232" s="44">
        <f>ROUND(Y232-Z232,2)</f>
        <v/>
      </c>
      <c r="AB232" s="44">
        <f>ROUND(AF231*N(Debts!$D$10)/12,2)</f>
        <v/>
      </c>
      <c r="AC232" s="44">
        <f>MIN(N(Debts!$E$10),AF231+AB232)</f>
        <v/>
      </c>
      <c r="AD232" s="44">
        <f>AF231+AB232-AC232</f>
        <v/>
      </c>
      <c r="AE232" s="44">
        <f>MIN(AD232,MAX(0,$C232-SUMIFS($H232:$AU232,$H$6:$AU$6,"Rest",$H$5:$AU$5,"&lt;"&amp;AD$5)))</f>
        <v/>
      </c>
      <c r="AF232" s="44">
        <f>ROUND(AD232-AE232,2)</f>
        <v/>
      </c>
      <c r="AG232" s="44">
        <f>ROUND(AK231*N(Debts!$D$11)/12,2)</f>
        <v/>
      </c>
      <c r="AH232" s="44">
        <f>MIN(N(Debts!$E$11),AK231+AG232)</f>
        <v/>
      </c>
      <c r="AI232" s="44">
        <f>AK231+AG232-AH232</f>
        <v/>
      </c>
      <c r="AJ232" s="44">
        <f>MIN(AI232,MAX(0,$C232-SUMIFS($H232:$AU232,$H$6:$AU$6,"Rest",$H$5:$AU$5,"&lt;"&amp;AI$5)))</f>
        <v/>
      </c>
      <c r="AK232" s="44">
        <f>ROUND(AI232-AJ232,2)</f>
        <v/>
      </c>
      <c r="AL232" s="44">
        <f>ROUND(AP231*N(Debts!$D$12)/12,2)</f>
        <v/>
      </c>
      <c r="AM232" s="44">
        <f>MIN(N(Debts!$E$12),AP231+AL232)</f>
        <v/>
      </c>
      <c r="AN232" s="44">
        <f>AP231+AL232-AM232</f>
        <v/>
      </c>
      <c r="AO232" s="44">
        <f>MIN(AN232,MAX(0,$C232-SUMIFS($H232:$AU232,$H$6:$AU$6,"Rest",$H$5:$AU$5,"&lt;"&amp;AN$5)))</f>
        <v/>
      </c>
      <c r="AP232" s="44">
        <f>ROUND(AN232-AO232,2)</f>
        <v/>
      </c>
      <c r="AQ232" s="44">
        <f>ROUND(AU231*N(Debts!$D$13)/12,2)</f>
        <v/>
      </c>
      <c r="AR232" s="44">
        <f>MIN(N(Debts!$E$13),AU231+AQ232)</f>
        <v/>
      </c>
      <c r="AS232" s="44">
        <f>AU231+AQ232-AR232</f>
        <v/>
      </c>
      <c r="AT232" s="44">
        <f>MIN(AS232,MAX(0,$C232-SUMIFS($H232:$AU232,$H$6:$AU$6,"Rest",$H$5:$AU$5,"&lt;"&amp;AS$5)))</f>
        <v/>
      </c>
      <c r="AU232" s="44">
        <f>ROUND(AS232-AT232,2)</f>
        <v/>
      </c>
    </row>
    <row r="233">
      <c r="A233" s="43" t="n">
        <v>226</v>
      </c>
      <c r="B233" s="45">
        <f>EDATE(Plan!$C$7,A233-1)</f>
        <v/>
      </c>
      <c r="C233" s="46">
        <f>IF(F232&lt;=0.005,0,MAX(0,Plan!$C$6-SUMIF($H$6:$AU$6,"Min paid",H233:AU233)))</f>
        <v/>
      </c>
      <c r="D233" s="46">
        <f>SUMIF($H$6:$AU$6,"Interest",H233:AU233)</f>
        <v/>
      </c>
      <c r="E233" s="46">
        <f>SUMIF($H$6:$AU$6,"Min paid",H233:AU233)+SUMIF($H$6:$AU$6,"Extra paid",H233:AU233)</f>
        <v/>
      </c>
      <c r="F233" s="46">
        <f>SUMIF($H$6:$AU$6,"Balance",H233:AU233)</f>
        <v/>
      </c>
      <c r="G233" s="47">
        <f>IF(AND(F233&lt;=0.005,F232&gt;0.005),A233,"")</f>
        <v/>
      </c>
      <c r="H233" s="44">
        <f>ROUND(L232*N(Debts!$D$6)/12,2)</f>
        <v/>
      </c>
      <c r="I233" s="44">
        <f>MIN(N(Debts!$E$6),L232+H233)</f>
        <v/>
      </c>
      <c r="J233" s="44">
        <f>L232+H233-I233</f>
        <v/>
      </c>
      <c r="K233" s="44">
        <f>MIN(J233,MAX(0,$C233-SUMIFS($H233:$AU233,$H$6:$AU$6,"Rest",$H$5:$AU$5,"&lt;"&amp;J$5)))</f>
        <v/>
      </c>
      <c r="L233" s="44">
        <f>ROUND(J233-K233,2)</f>
        <v/>
      </c>
      <c r="M233" s="44">
        <f>ROUND(Q232*N(Debts!$D$7)/12,2)</f>
        <v/>
      </c>
      <c r="N233" s="44">
        <f>MIN(N(Debts!$E$7),Q232+M233)</f>
        <v/>
      </c>
      <c r="O233" s="44">
        <f>Q232+M233-N233</f>
        <v/>
      </c>
      <c r="P233" s="44">
        <f>MIN(O233,MAX(0,$C233-SUMIFS($H233:$AU233,$H$6:$AU$6,"Rest",$H$5:$AU$5,"&lt;"&amp;O$5)))</f>
        <v/>
      </c>
      <c r="Q233" s="44">
        <f>ROUND(O233-P233,2)</f>
        <v/>
      </c>
      <c r="R233" s="44">
        <f>ROUND(V232*N(Debts!$D$8)/12,2)</f>
        <v/>
      </c>
      <c r="S233" s="44">
        <f>MIN(N(Debts!$E$8),V232+R233)</f>
        <v/>
      </c>
      <c r="T233" s="44">
        <f>V232+R233-S233</f>
        <v/>
      </c>
      <c r="U233" s="44">
        <f>MIN(T233,MAX(0,$C233-SUMIFS($H233:$AU233,$H$6:$AU$6,"Rest",$H$5:$AU$5,"&lt;"&amp;T$5)))</f>
        <v/>
      </c>
      <c r="V233" s="44">
        <f>ROUND(T233-U233,2)</f>
        <v/>
      </c>
      <c r="W233" s="44">
        <f>ROUND(AA232*N(Debts!$D$9)/12,2)</f>
        <v/>
      </c>
      <c r="X233" s="44">
        <f>MIN(N(Debts!$E$9),AA232+W233)</f>
        <v/>
      </c>
      <c r="Y233" s="44">
        <f>AA232+W233-X233</f>
        <v/>
      </c>
      <c r="Z233" s="44">
        <f>MIN(Y233,MAX(0,$C233-SUMIFS($H233:$AU233,$H$6:$AU$6,"Rest",$H$5:$AU$5,"&lt;"&amp;Y$5)))</f>
        <v/>
      </c>
      <c r="AA233" s="44">
        <f>ROUND(Y233-Z233,2)</f>
        <v/>
      </c>
      <c r="AB233" s="44">
        <f>ROUND(AF232*N(Debts!$D$10)/12,2)</f>
        <v/>
      </c>
      <c r="AC233" s="44">
        <f>MIN(N(Debts!$E$10),AF232+AB233)</f>
        <v/>
      </c>
      <c r="AD233" s="44">
        <f>AF232+AB233-AC233</f>
        <v/>
      </c>
      <c r="AE233" s="44">
        <f>MIN(AD233,MAX(0,$C233-SUMIFS($H233:$AU233,$H$6:$AU$6,"Rest",$H$5:$AU$5,"&lt;"&amp;AD$5)))</f>
        <v/>
      </c>
      <c r="AF233" s="44">
        <f>ROUND(AD233-AE233,2)</f>
        <v/>
      </c>
      <c r="AG233" s="44">
        <f>ROUND(AK232*N(Debts!$D$11)/12,2)</f>
        <v/>
      </c>
      <c r="AH233" s="44">
        <f>MIN(N(Debts!$E$11),AK232+AG233)</f>
        <v/>
      </c>
      <c r="AI233" s="44">
        <f>AK232+AG233-AH233</f>
        <v/>
      </c>
      <c r="AJ233" s="44">
        <f>MIN(AI233,MAX(0,$C233-SUMIFS($H233:$AU233,$H$6:$AU$6,"Rest",$H$5:$AU$5,"&lt;"&amp;AI$5)))</f>
        <v/>
      </c>
      <c r="AK233" s="44">
        <f>ROUND(AI233-AJ233,2)</f>
        <v/>
      </c>
      <c r="AL233" s="44">
        <f>ROUND(AP232*N(Debts!$D$12)/12,2)</f>
        <v/>
      </c>
      <c r="AM233" s="44">
        <f>MIN(N(Debts!$E$12),AP232+AL233)</f>
        <v/>
      </c>
      <c r="AN233" s="44">
        <f>AP232+AL233-AM233</f>
        <v/>
      </c>
      <c r="AO233" s="44">
        <f>MIN(AN233,MAX(0,$C233-SUMIFS($H233:$AU233,$H$6:$AU$6,"Rest",$H$5:$AU$5,"&lt;"&amp;AN$5)))</f>
        <v/>
      </c>
      <c r="AP233" s="44">
        <f>ROUND(AN233-AO233,2)</f>
        <v/>
      </c>
      <c r="AQ233" s="44">
        <f>ROUND(AU232*N(Debts!$D$13)/12,2)</f>
        <v/>
      </c>
      <c r="AR233" s="44">
        <f>MIN(N(Debts!$E$13),AU232+AQ233)</f>
        <v/>
      </c>
      <c r="AS233" s="44">
        <f>AU232+AQ233-AR233</f>
        <v/>
      </c>
      <c r="AT233" s="44">
        <f>MIN(AS233,MAX(0,$C233-SUMIFS($H233:$AU233,$H$6:$AU$6,"Rest",$H$5:$AU$5,"&lt;"&amp;AS$5)))</f>
        <v/>
      </c>
      <c r="AU233" s="44">
        <f>ROUND(AS233-AT233,2)</f>
        <v/>
      </c>
    </row>
    <row r="234">
      <c r="A234" s="43" t="n">
        <v>227</v>
      </c>
      <c r="B234" s="45">
        <f>EDATE(Plan!$C$7,A234-1)</f>
        <v/>
      </c>
      <c r="C234" s="46">
        <f>IF(F233&lt;=0.005,0,MAX(0,Plan!$C$6-SUMIF($H$6:$AU$6,"Min paid",H234:AU234)))</f>
        <v/>
      </c>
      <c r="D234" s="46">
        <f>SUMIF($H$6:$AU$6,"Interest",H234:AU234)</f>
        <v/>
      </c>
      <c r="E234" s="46">
        <f>SUMIF($H$6:$AU$6,"Min paid",H234:AU234)+SUMIF($H$6:$AU$6,"Extra paid",H234:AU234)</f>
        <v/>
      </c>
      <c r="F234" s="46">
        <f>SUMIF($H$6:$AU$6,"Balance",H234:AU234)</f>
        <v/>
      </c>
      <c r="G234" s="47">
        <f>IF(AND(F234&lt;=0.005,F233&gt;0.005),A234,"")</f>
        <v/>
      </c>
      <c r="H234" s="44">
        <f>ROUND(L233*N(Debts!$D$6)/12,2)</f>
        <v/>
      </c>
      <c r="I234" s="44">
        <f>MIN(N(Debts!$E$6),L233+H234)</f>
        <v/>
      </c>
      <c r="J234" s="44">
        <f>L233+H234-I234</f>
        <v/>
      </c>
      <c r="K234" s="44">
        <f>MIN(J234,MAX(0,$C234-SUMIFS($H234:$AU234,$H$6:$AU$6,"Rest",$H$5:$AU$5,"&lt;"&amp;J$5)))</f>
        <v/>
      </c>
      <c r="L234" s="44">
        <f>ROUND(J234-K234,2)</f>
        <v/>
      </c>
      <c r="M234" s="44">
        <f>ROUND(Q233*N(Debts!$D$7)/12,2)</f>
        <v/>
      </c>
      <c r="N234" s="44">
        <f>MIN(N(Debts!$E$7),Q233+M234)</f>
        <v/>
      </c>
      <c r="O234" s="44">
        <f>Q233+M234-N234</f>
        <v/>
      </c>
      <c r="P234" s="44">
        <f>MIN(O234,MAX(0,$C234-SUMIFS($H234:$AU234,$H$6:$AU$6,"Rest",$H$5:$AU$5,"&lt;"&amp;O$5)))</f>
        <v/>
      </c>
      <c r="Q234" s="44">
        <f>ROUND(O234-P234,2)</f>
        <v/>
      </c>
      <c r="R234" s="44">
        <f>ROUND(V233*N(Debts!$D$8)/12,2)</f>
        <v/>
      </c>
      <c r="S234" s="44">
        <f>MIN(N(Debts!$E$8),V233+R234)</f>
        <v/>
      </c>
      <c r="T234" s="44">
        <f>V233+R234-S234</f>
        <v/>
      </c>
      <c r="U234" s="44">
        <f>MIN(T234,MAX(0,$C234-SUMIFS($H234:$AU234,$H$6:$AU$6,"Rest",$H$5:$AU$5,"&lt;"&amp;T$5)))</f>
        <v/>
      </c>
      <c r="V234" s="44">
        <f>ROUND(T234-U234,2)</f>
        <v/>
      </c>
      <c r="W234" s="44">
        <f>ROUND(AA233*N(Debts!$D$9)/12,2)</f>
        <v/>
      </c>
      <c r="X234" s="44">
        <f>MIN(N(Debts!$E$9),AA233+W234)</f>
        <v/>
      </c>
      <c r="Y234" s="44">
        <f>AA233+W234-X234</f>
        <v/>
      </c>
      <c r="Z234" s="44">
        <f>MIN(Y234,MAX(0,$C234-SUMIFS($H234:$AU234,$H$6:$AU$6,"Rest",$H$5:$AU$5,"&lt;"&amp;Y$5)))</f>
        <v/>
      </c>
      <c r="AA234" s="44">
        <f>ROUND(Y234-Z234,2)</f>
        <v/>
      </c>
      <c r="AB234" s="44">
        <f>ROUND(AF233*N(Debts!$D$10)/12,2)</f>
        <v/>
      </c>
      <c r="AC234" s="44">
        <f>MIN(N(Debts!$E$10),AF233+AB234)</f>
        <v/>
      </c>
      <c r="AD234" s="44">
        <f>AF233+AB234-AC234</f>
        <v/>
      </c>
      <c r="AE234" s="44">
        <f>MIN(AD234,MAX(0,$C234-SUMIFS($H234:$AU234,$H$6:$AU$6,"Rest",$H$5:$AU$5,"&lt;"&amp;AD$5)))</f>
        <v/>
      </c>
      <c r="AF234" s="44">
        <f>ROUND(AD234-AE234,2)</f>
        <v/>
      </c>
      <c r="AG234" s="44">
        <f>ROUND(AK233*N(Debts!$D$11)/12,2)</f>
        <v/>
      </c>
      <c r="AH234" s="44">
        <f>MIN(N(Debts!$E$11),AK233+AG234)</f>
        <v/>
      </c>
      <c r="AI234" s="44">
        <f>AK233+AG234-AH234</f>
        <v/>
      </c>
      <c r="AJ234" s="44">
        <f>MIN(AI234,MAX(0,$C234-SUMIFS($H234:$AU234,$H$6:$AU$6,"Rest",$H$5:$AU$5,"&lt;"&amp;AI$5)))</f>
        <v/>
      </c>
      <c r="AK234" s="44">
        <f>ROUND(AI234-AJ234,2)</f>
        <v/>
      </c>
      <c r="AL234" s="44">
        <f>ROUND(AP233*N(Debts!$D$12)/12,2)</f>
        <v/>
      </c>
      <c r="AM234" s="44">
        <f>MIN(N(Debts!$E$12),AP233+AL234)</f>
        <v/>
      </c>
      <c r="AN234" s="44">
        <f>AP233+AL234-AM234</f>
        <v/>
      </c>
      <c r="AO234" s="44">
        <f>MIN(AN234,MAX(0,$C234-SUMIFS($H234:$AU234,$H$6:$AU$6,"Rest",$H$5:$AU$5,"&lt;"&amp;AN$5)))</f>
        <v/>
      </c>
      <c r="AP234" s="44">
        <f>ROUND(AN234-AO234,2)</f>
        <v/>
      </c>
      <c r="AQ234" s="44">
        <f>ROUND(AU233*N(Debts!$D$13)/12,2)</f>
        <v/>
      </c>
      <c r="AR234" s="44">
        <f>MIN(N(Debts!$E$13),AU233+AQ234)</f>
        <v/>
      </c>
      <c r="AS234" s="44">
        <f>AU233+AQ234-AR234</f>
        <v/>
      </c>
      <c r="AT234" s="44">
        <f>MIN(AS234,MAX(0,$C234-SUMIFS($H234:$AU234,$H$6:$AU$6,"Rest",$H$5:$AU$5,"&lt;"&amp;AS$5)))</f>
        <v/>
      </c>
      <c r="AU234" s="44">
        <f>ROUND(AS234-AT234,2)</f>
        <v/>
      </c>
    </row>
    <row r="235">
      <c r="A235" s="43" t="n">
        <v>228</v>
      </c>
      <c r="B235" s="45">
        <f>EDATE(Plan!$C$7,A235-1)</f>
        <v/>
      </c>
      <c r="C235" s="46">
        <f>IF(F234&lt;=0.005,0,MAX(0,Plan!$C$6-SUMIF($H$6:$AU$6,"Min paid",H235:AU235)))</f>
        <v/>
      </c>
      <c r="D235" s="46">
        <f>SUMIF($H$6:$AU$6,"Interest",H235:AU235)</f>
        <v/>
      </c>
      <c r="E235" s="46">
        <f>SUMIF($H$6:$AU$6,"Min paid",H235:AU235)+SUMIF($H$6:$AU$6,"Extra paid",H235:AU235)</f>
        <v/>
      </c>
      <c r="F235" s="46">
        <f>SUMIF($H$6:$AU$6,"Balance",H235:AU235)</f>
        <v/>
      </c>
      <c r="G235" s="47">
        <f>IF(AND(F235&lt;=0.005,F234&gt;0.005),A235,"")</f>
        <v/>
      </c>
      <c r="H235" s="44">
        <f>ROUND(L234*N(Debts!$D$6)/12,2)</f>
        <v/>
      </c>
      <c r="I235" s="44">
        <f>MIN(N(Debts!$E$6),L234+H235)</f>
        <v/>
      </c>
      <c r="J235" s="44">
        <f>L234+H235-I235</f>
        <v/>
      </c>
      <c r="K235" s="44">
        <f>MIN(J235,MAX(0,$C235-SUMIFS($H235:$AU235,$H$6:$AU$6,"Rest",$H$5:$AU$5,"&lt;"&amp;J$5)))</f>
        <v/>
      </c>
      <c r="L235" s="44">
        <f>ROUND(J235-K235,2)</f>
        <v/>
      </c>
      <c r="M235" s="44">
        <f>ROUND(Q234*N(Debts!$D$7)/12,2)</f>
        <v/>
      </c>
      <c r="N235" s="44">
        <f>MIN(N(Debts!$E$7),Q234+M235)</f>
        <v/>
      </c>
      <c r="O235" s="44">
        <f>Q234+M235-N235</f>
        <v/>
      </c>
      <c r="P235" s="44">
        <f>MIN(O235,MAX(0,$C235-SUMIFS($H235:$AU235,$H$6:$AU$6,"Rest",$H$5:$AU$5,"&lt;"&amp;O$5)))</f>
        <v/>
      </c>
      <c r="Q235" s="44">
        <f>ROUND(O235-P235,2)</f>
        <v/>
      </c>
      <c r="R235" s="44">
        <f>ROUND(V234*N(Debts!$D$8)/12,2)</f>
        <v/>
      </c>
      <c r="S235" s="44">
        <f>MIN(N(Debts!$E$8),V234+R235)</f>
        <v/>
      </c>
      <c r="T235" s="44">
        <f>V234+R235-S235</f>
        <v/>
      </c>
      <c r="U235" s="44">
        <f>MIN(T235,MAX(0,$C235-SUMIFS($H235:$AU235,$H$6:$AU$6,"Rest",$H$5:$AU$5,"&lt;"&amp;T$5)))</f>
        <v/>
      </c>
      <c r="V235" s="44">
        <f>ROUND(T235-U235,2)</f>
        <v/>
      </c>
      <c r="W235" s="44">
        <f>ROUND(AA234*N(Debts!$D$9)/12,2)</f>
        <v/>
      </c>
      <c r="X235" s="44">
        <f>MIN(N(Debts!$E$9),AA234+W235)</f>
        <v/>
      </c>
      <c r="Y235" s="44">
        <f>AA234+W235-X235</f>
        <v/>
      </c>
      <c r="Z235" s="44">
        <f>MIN(Y235,MAX(0,$C235-SUMIFS($H235:$AU235,$H$6:$AU$6,"Rest",$H$5:$AU$5,"&lt;"&amp;Y$5)))</f>
        <v/>
      </c>
      <c r="AA235" s="44">
        <f>ROUND(Y235-Z235,2)</f>
        <v/>
      </c>
      <c r="AB235" s="44">
        <f>ROUND(AF234*N(Debts!$D$10)/12,2)</f>
        <v/>
      </c>
      <c r="AC235" s="44">
        <f>MIN(N(Debts!$E$10),AF234+AB235)</f>
        <v/>
      </c>
      <c r="AD235" s="44">
        <f>AF234+AB235-AC235</f>
        <v/>
      </c>
      <c r="AE235" s="44">
        <f>MIN(AD235,MAX(0,$C235-SUMIFS($H235:$AU235,$H$6:$AU$6,"Rest",$H$5:$AU$5,"&lt;"&amp;AD$5)))</f>
        <v/>
      </c>
      <c r="AF235" s="44">
        <f>ROUND(AD235-AE235,2)</f>
        <v/>
      </c>
      <c r="AG235" s="44">
        <f>ROUND(AK234*N(Debts!$D$11)/12,2)</f>
        <v/>
      </c>
      <c r="AH235" s="44">
        <f>MIN(N(Debts!$E$11),AK234+AG235)</f>
        <v/>
      </c>
      <c r="AI235" s="44">
        <f>AK234+AG235-AH235</f>
        <v/>
      </c>
      <c r="AJ235" s="44">
        <f>MIN(AI235,MAX(0,$C235-SUMIFS($H235:$AU235,$H$6:$AU$6,"Rest",$H$5:$AU$5,"&lt;"&amp;AI$5)))</f>
        <v/>
      </c>
      <c r="AK235" s="44">
        <f>ROUND(AI235-AJ235,2)</f>
        <v/>
      </c>
      <c r="AL235" s="44">
        <f>ROUND(AP234*N(Debts!$D$12)/12,2)</f>
        <v/>
      </c>
      <c r="AM235" s="44">
        <f>MIN(N(Debts!$E$12),AP234+AL235)</f>
        <v/>
      </c>
      <c r="AN235" s="44">
        <f>AP234+AL235-AM235</f>
        <v/>
      </c>
      <c r="AO235" s="44">
        <f>MIN(AN235,MAX(0,$C235-SUMIFS($H235:$AU235,$H$6:$AU$6,"Rest",$H$5:$AU$5,"&lt;"&amp;AN$5)))</f>
        <v/>
      </c>
      <c r="AP235" s="44">
        <f>ROUND(AN235-AO235,2)</f>
        <v/>
      </c>
      <c r="AQ235" s="44">
        <f>ROUND(AU234*N(Debts!$D$13)/12,2)</f>
        <v/>
      </c>
      <c r="AR235" s="44">
        <f>MIN(N(Debts!$E$13),AU234+AQ235)</f>
        <v/>
      </c>
      <c r="AS235" s="44">
        <f>AU234+AQ235-AR235</f>
        <v/>
      </c>
      <c r="AT235" s="44">
        <f>MIN(AS235,MAX(0,$C235-SUMIFS($H235:$AU235,$H$6:$AU$6,"Rest",$H$5:$AU$5,"&lt;"&amp;AS$5)))</f>
        <v/>
      </c>
      <c r="AU235" s="44">
        <f>ROUND(AS235-AT235,2)</f>
        <v/>
      </c>
    </row>
    <row r="236">
      <c r="A236" s="43" t="n">
        <v>229</v>
      </c>
      <c r="B236" s="45">
        <f>EDATE(Plan!$C$7,A236-1)</f>
        <v/>
      </c>
      <c r="C236" s="46">
        <f>IF(F235&lt;=0.005,0,MAX(0,Plan!$C$6-SUMIF($H$6:$AU$6,"Min paid",H236:AU236)))</f>
        <v/>
      </c>
      <c r="D236" s="46">
        <f>SUMIF($H$6:$AU$6,"Interest",H236:AU236)</f>
        <v/>
      </c>
      <c r="E236" s="46">
        <f>SUMIF($H$6:$AU$6,"Min paid",H236:AU236)+SUMIF($H$6:$AU$6,"Extra paid",H236:AU236)</f>
        <v/>
      </c>
      <c r="F236" s="46">
        <f>SUMIF($H$6:$AU$6,"Balance",H236:AU236)</f>
        <v/>
      </c>
      <c r="G236" s="47">
        <f>IF(AND(F236&lt;=0.005,F235&gt;0.005),A236,"")</f>
        <v/>
      </c>
      <c r="H236" s="44">
        <f>ROUND(L235*N(Debts!$D$6)/12,2)</f>
        <v/>
      </c>
      <c r="I236" s="44">
        <f>MIN(N(Debts!$E$6),L235+H236)</f>
        <v/>
      </c>
      <c r="J236" s="44">
        <f>L235+H236-I236</f>
        <v/>
      </c>
      <c r="K236" s="44">
        <f>MIN(J236,MAX(0,$C236-SUMIFS($H236:$AU236,$H$6:$AU$6,"Rest",$H$5:$AU$5,"&lt;"&amp;J$5)))</f>
        <v/>
      </c>
      <c r="L236" s="44">
        <f>ROUND(J236-K236,2)</f>
        <v/>
      </c>
      <c r="M236" s="44">
        <f>ROUND(Q235*N(Debts!$D$7)/12,2)</f>
        <v/>
      </c>
      <c r="N236" s="44">
        <f>MIN(N(Debts!$E$7),Q235+M236)</f>
        <v/>
      </c>
      <c r="O236" s="44">
        <f>Q235+M236-N236</f>
        <v/>
      </c>
      <c r="P236" s="44">
        <f>MIN(O236,MAX(0,$C236-SUMIFS($H236:$AU236,$H$6:$AU$6,"Rest",$H$5:$AU$5,"&lt;"&amp;O$5)))</f>
        <v/>
      </c>
      <c r="Q236" s="44">
        <f>ROUND(O236-P236,2)</f>
        <v/>
      </c>
      <c r="R236" s="44">
        <f>ROUND(V235*N(Debts!$D$8)/12,2)</f>
        <v/>
      </c>
      <c r="S236" s="44">
        <f>MIN(N(Debts!$E$8),V235+R236)</f>
        <v/>
      </c>
      <c r="T236" s="44">
        <f>V235+R236-S236</f>
        <v/>
      </c>
      <c r="U236" s="44">
        <f>MIN(T236,MAX(0,$C236-SUMIFS($H236:$AU236,$H$6:$AU$6,"Rest",$H$5:$AU$5,"&lt;"&amp;T$5)))</f>
        <v/>
      </c>
      <c r="V236" s="44">
        <f>ROUND(T236-U236,2)</f>
        <v/>
      </c>
      <c r="W236" s="44">
        <f>ROUND(AA235*N(Debts!$D$9)/12,2)</f>
        <v/>
      </c>
      <c r="X236" s="44">
        <f>MIN(N(Debts!$E$9),AA235+W236)</f>
        <v/>
      </c>
      <c r="Y236" s="44">
        <f>AA235+W236-X236</f>
        <v/>
      </c>
      <c r="Z236" s="44">
        <f>MIN(Y236,MAX(0,$C236-SUMIFS($H236:$AU236,$H$6:$AU$6,"Rest",$H$5:$AU$5,"&lt;"&amp;Y$5)))</f>
        <v/>
      </c>
      <c r="AA236" s="44">
        <f>ROUND(Y236-Z236,2)</f>
        <v/>
      </c>
      <c r="AB236" s="44">
        <f>ROUND(AF235*N(Debts!$D$10)/12,2)</f>
        <v/>
      </c>
      <c r="AC236" s="44">
        <f>MIN(N(Debts!$E$10),AF235+AB236)</f>
        <v/>
      </c>
      <c r="AD236" s="44">
        <f>AF235+AB236-AC236</f>
        <v/>
      </c>
      <c r="AE236" s="44">
        <f>MIN(AD236,MAX(0,$C236-SUMIFS($H236:$AU236,$H$6:$AU$6,"Rest",$H$5:$AU$5,"&lt;"&amp;AD$5)))</f>
        <v/>
      </c>
      <c r="AF236" s="44">
        <f>ROUND(AD236-AE236,2)</f>
        <v/>
      </c>
      <c r="AG236" s="44">
        <f>ROUND(AK235*N(Debts!$D$11)/12,2)</f>
        <v/>
      </c>
      <c r="AH236" s="44">
        <f>MIN(N(Debts!$E$11),AK235+AG236)</f>
        <v/>
      </c>
      <c r="AI236" s="44">
        <f>AK235+AG236-AH236</f>
        <v/>
      </c>
      <c r="AJ236" s="44">
        <f>MIN(AI236,MAX(0,$C236-SUMIFS($H236:$AU236,$H$6:$AU$6,"Rest",$H$5:$AU$5,"&lt;"&amp;AI$5)))</f>
        <v/>
      </c>
      <c r="AK236" s="44">
        <f>ROUND(AI236-AJ236,2)</f>
        <v/>
      </c>
      <c r="AL236" s="44">
        <f>ROUND(AP235*N(Debts!$D$12)/12,2)</f>
        <v/>
      </c>
      <c r="AM236" s="44">
        <f>MIN(N(Debts!$E$12),AP235+AL236)</f>
        <v/>
      </c>
      <c r="AN236" s="44">
        <f>AP235+AL236-AM236</f>
        <v/>
      </c>
      <c r="AO236" s="44">
        <f>MIN(AN236,MAX(0,$C236-SUMIFS($H236:$AU236,$H$6:$AU$6,"Rest",$H$5:$AU$5,"&lt;"&amp;AN$5)))</f>
        <v/>
      </c>
      <c r="AP236" s="44">
        <f>ROUND(AN236-AO236,2)</f>
        <v/>
      </c>
      <c r="AQ236" s="44">
        <f>ROUND(AU235*N(Debts!$D$13)/12,2)</f>
        <v/>
      </c>
      <c r="AR236" s="44">
        <f>MIN(N(Debts!$E$13),AU235+AQ236)</f>
        <v/>
      </c>
      <c r="AS236" s="44">
        <f>AU235+AQ236-AR236</f>
        <v/>
      </c>
      <c r="AT236" s="44">
        <f>MIN(AS236,MAX(0,$C236-SUMIFS($H236:$AU236,$H$6:$AU$6,"Rest",$H$5:$AU$5,"&lt;"&amp;AS$5)))</f>
        <v/>
      </c>
      <c r="AU236" s="44">
        <f>ROUND(AS236-AT236,2)</f>
        <v/>
      </c>
    </row>
    <row r="237">
      <c r="A237" s="43" t="n">
        <v>230</v>
      </c>
      <c r="B237" s="45">
        <f>EDATE(Plan!$C$7,A237-1)</f>
        <v/>
      </c>
      <c r="C237" s="46">
        <f>IF(F236&lt;=0.005,0,MAX(0,Plan!$C$6-SUMIF($H$6:$AU$6,"Min paid",H237:AU237)))</f>
        <v/>
      </c>
      <c r="D237" s="46">
        <f>SUMIF($H$6:$AU$6,"Interest",H237:AU237)</f>
        <v/>
      </c>
      <c r="E237" s="46">
        <f>SUMIF($H$6:$AU$6,"Min paid",H237:AU237)+SUMIF($H$6:$AU$6,"Extra paid",H237:AU237)</f>
        <v/>
      </c>
      <c r="F237" s="46">
        <f>SUMIF($H$6:$AU$6,"Balance",H237:AU237)</f>
        <v/>
      </c>
      <c r="G237" s="47">
        <f>IF(AND(F237&lt;=0.005,F236&gt;0.005),A237,"")</f>
        <v/>
      </c>
      <c r="H237" s="44">
        <f>ROUND(L236*N(Debts!$D$6)/12,2)</f>
        <v/>
      </c>
      <c r="I237" s="44">
        <f>MIN(N(Debts!$E$6),L236+H237)</f>
        <v/>
      </c>
      <c r="J237" s="44">
        <f>L236+H237-I237</f>
        <v/>
      </c>
      <c r="K237" s="44">
        <f>MIN(J237,MAX(0,$C237-SUMIFS($H237:$AU237,$H$6:$AU$6,"Rest",$H$5:$AU$5,"&lt;"&amp;J$5)))</f>
        <v/>
      </c>
      <c r="L237" s="44">
        <f>ROUND(J237-K237,2)</f>
        <v/>
      </c>
      <c r="M237" s="44">
        <f>ROUND(Q236*N(Debts!$D$7)/12,2)</f>
        <v/>
      </c>
      <c r="N237" s="44">
        <f>MIN(N(Debts!$E$7),Q236+M237)</f>
        <v/>
      </c>
      <c r="O237" s="44">
        <f>Q236+M237-N237</f>
        <v/>
      </c>
      <c r="P237" s="44">
        <f>MIN(O237,MAX(0,$C237-SUMIFS($H237:$AU237,$H$6:$AU$6,"Rest",$H$5:$AU$5,"&lt;"&amp;O$5)))</f>
        <v/>
      </c>
      <c r="Q237" s="44">
        <f>ROUND(O237-P237,2)</f>
        <v/>
      </c>
      <c r="R237" s="44">
        <f>ROUND(V236*N(Debts!$D$8)/12,2)</f>
        <v/>
      </c>
      <c r="S237" s="44">
        <f>MIN(N(Debts!$E$8),V236+R237)</f>
        <v/>
      </c>
      <c r="T237" s="44">
        <f>V236+R237-S237</f>
        <v/>
      </c>
      <c r="U237" s="44">
        <f>MIN(T237,MAX(0,$C237-SUMIFS($H237:$AU237,$H$6:$AU$6,"Rest",$H$5:$AU$5,"&lt;"&amp;T$5)))</f>
        <v/>
      </c>
      <c r="V237" s="44">
        <f>ROUND(T237-U237,2)</f>
        <v/>
      </c>
      <c r="W237" s="44">
        <f>ROUND(AA236*N(Debts!$D$9)/12,2)</f>
        <v/>
      </c>
      <c r="X237" s="44">
        <f>MIN(N(Debts!$E$9),AA236+W237)</f>
        <v/>
      </c>
      <c r="Y237" s="44">
        <f>AA236+W237-X237</f>
        <v/>
      </c>
      <c r="Z237" s="44">
        <f>MIN(Y237,MAX(0,$C237-SUMIFS($H237:$AU237,$H$6:$AU$6,"Rest",$H$5:$AU$5,"&lt;"&amp;Y$5)))</f>
        <v/>
      </c>
      <c r="AA237" s="44">
        <f>ROUND(Y237-Z237,2)</f>
        <v/>
      </c>
      <c r="AB237" s="44">
        <f>ROUND(AF236*N(Debts!$D$10)/12,2)</f>
        <v/>
      </c>
      <c r="AC237" s="44">
        <f>MIN(N(Debts!$E$10),AF236+AB237)</f>
        <v/>
      </c>
      <c r="AD237" s="44">
        <f>AF236+AB237-AC237</f>
        <v/>
      </c>
      <c r="AE237" s="44">
        <f>MIN(AD237,MAX(0,$C237-SUMIFS($H237:$AU237,$H$6:$AU$6,"Rest",$H$5:$AU$5,"&lt;"&amp;AD$5)))</f>
        <v/>
      </c>
      <c r="AF237" s="44">
        <f>ROUND(AD237-AE237,2)</f>
        <v/>
      </c>
      <c r="AG237" s="44">
        <f>ROUND(AK236*N(Debts!$D$11)/12,2)</f>
        <v/>
      </c>
      <c r="AH237" s="44">
        <f>MIN(N(Debts!$E$11),AK236+AG237)</f>
        <v/>
      </c>
      <c r="AI237" s="44">
        <f>AK236+AG237-AH237</f>
        <v/>
      </c>
      <c r="AJ237" s="44">
        <f>MIN(AI237,MAX(0,$C237-SUMIFS($H237:$AU237,$H$6:$AU$6,"Rest",$H$5:$AU$5,"&lt;"&amp;AI$5)))</f>
        <v/>
      </c>
      <c r="AK237" s="44">
        <f>ROUND(AI237-AJ237,2)</f>
        <v/>
      </c>
      <c r="AL237" s="44">
        <f>ROUND(AP236*N(Debts!$D$12)/12,2)</f>
        <v/>
      </c>
      <c r="AM237" s="44">
        <f>MIN(N(Debts!$E$12),AP236+AL237)</f>
        <v/>
      </c>
      <c r="AN237" s="44">
        <f>AP236+AL237-AM237</f>
        <v/>
      </c>
      <c r="AO237" s="44">
        <f>MIN(AN237,MAX(0,$C237-SUMIFS($H237:$AU237,$H$6:$AU$6,"Rest",$H$5:$AU$5,"&lt;"&amp;AN$5)))</f>
        <v/>
      </c>
      <c r="AP237" s="44">
        <f>ROUND(AN237-AO237,2)</f>
        <v/>
      </c>
      <c r="AQ237" s="44">
        <f>ROUND(AU236*N(Debts!$D$13)/12,2)</f>
        <v/>
      </c>
      <c r="AR237" s="44">
        <f>MIN(N(Debts!$E$13),AU236+AQ237)</f>
        <v/>
      </c>
      <c r="AS237" s="44">
        <f>AU236+AQ237-AR237</f>
        <v/>
      </c>
      <c r="AT237" s="44">
        <f>MIN(AS237,MAX(0,$C237-SUMIFS($H237:$AU237,$H$6:$AU$6,"Rest",$H$5:$AU$5,"&lt;"&amp;AS$5)))</f>
        <v/>
      </c>
      <c r="AU237" s="44">
        <f>ROUND(AS237-AT237,2)</f>
        <v/>
      </c>
    </row>
    <row r="238">
      <c r="A238" s="43" t="n">
        <v>231</v>
      </c>
      <c r="B238" s="45">
        <f>EDATE(Plan!$C$7,A238-1)</f>
        <v/>
      </c>
      <c r="C238" s="46">
        <f>IF(F237&lt;=0.005,0,MAX(0,Plan!$C$6-SUMIF($H$6:$AU$6,"Min paid",H238:AU238)))</f>
        <v/>
      </c>
      <c r="D238" s="46">
        <f>SUMIF($H$6:$AU$6,"Interest",H238:AU238)</f>
        <v/>
      </c>
      <c r="E238" s="46">
        <f>SUMIF($H$6:$AU$6,"Min paid",H238:AU238)+SUMIF($H$6:$AU$6,"Extra paid",H238:AU238)</f>
        <v/>
      </c>
      <c r="F238" s="46">
        <f>SUMIF($H$6:$AU$6,"Balance",H238:AU238)</f>
        <v/>
      </c>
      <c r="G238" s="47">
        <f>IF(AND(F238&lt;=0.005,F237&gt;0.005),A238,"")</f>
        <v/>
      </c>
      <c r="H238" s="44">
        <f>ROUND(L237*N(Debts!$D$6)/12,2)</f>
        <v/>
      </c>
      <c r="I238" s="44">
        <f>MIN(N(Debts!$E$6),L237+H238)</f>
        <v/>
      </c>
      <c r="J238" s="44">
        <f>L237+H238-I238</f>
        <v/>
      </c>
      <c r="K238" s="44">
        <f>MIN(J238,MAX(0,$C238-SUMIFS($H238:$AU238,$H$6:$AU$6,"Rest",$H$5:$AU$5,"&lt;"&amp;J$5)))</f>
        <v/>
      </c>
      <c r="L238" s="44">
        <f>ROUND(J238-K238,2)</f>
        <v/>
      </c>
      <c r="M238" s="44">
        <f>ROUND(Q237*N(Debts!$D$7)/12,2)</f>
        <v/>
      </c>
      <c r="N238" s="44">
        <f>MIN(N(Debts!$E$7),Q237+M238)</f>
        <v/>
      </c>
      <c r="O238" s="44">
        <f>Q237+M238-N238</f>
        <v/>
      </c>
      <c r="P238" s="44">
        <f>MIN(O238,MAX(0,$C238-SUMIFS($H238:$AU238,$H$6:$AU$6,"Rest",$H$5:$AU$5,"&lt;"&amp;O$5)))</f>
        <v/>
      </c>
      <c r="Q238" s="44">
        <f>ROUND(O238-P238,2)</f>
        <v/>
      </c>
      <c r="R238" s="44">
        <f>ROUND(V237*N(Debts!$D$8)/12,2)</f>
        <v/>
      </c>
      <c r="S238" s="44">
        <f>MIN(N(Debts!$E$8),V237+R238)</f>
        <v/>
      </c>
      <c r="T238" s="44">
        <f>V237+R238-S238</f>
        <v/>
      </c>
      <c r="U238" s="44">
        <f>MIN(T238,MAX(0,$C238-SUMIFS($H238:$AU238,$H$6:$AU$6,"Rest",$H$5:$AU$5,"&lt;"&amp;T$5)))</f>
        <v/>
      </c>
      <c r="V238" s="44">
        <f>ROUND(T238-U238,2)</f>
        <v/>
      </c>
      <c r="W238" s="44">
        <f>ROUND(AA237*N(Debts!$D$9)/12,2)</f>
        <v/>
      </c>
      <c r="X238" s="44">
        <f>MIN(N(Debts!$E$9),AA237+W238)</f>
        <v/>
      </c>
      <c r="Y238" s="44">
        <f>AA237+W238-X238</f>
        <v/>
      </c>
      <c r="Z238" s="44">
        <f>MIN(Y238,MAX(0,$C238-SUMIFS($H238:$AU238,$H$6:$AU$6,"Rest",$H$5:$AU$5,"&lt;"&amp;Y$5)))</f>
        <v/>
      </c>
      <c r="AA238" s="44">
        <f>ROUND(Y238-Z238,2)</f>
        <v/>
      </c>
      <c r="AB238" s="44">
        <f>ROUND(AF237*N(Debts!$D$10)/12,2)</f>
        <v/>
      </c>
      <c r="AC238" s="44">
        <f>MIN(N(Debts!$E$10),AF237+AB238)</f>
        <v/>
      </c>
      <c r="AD238" s="44">
        <f>AF237+AB238-AC238</f>
        <v/>
      </c>
      <c r="AE238" s="44">
        <f>MIN(AD238,MAX(0,$C238-SUMIFS($H238:$AU238,$H$6:$AU$6,"Rest",$H$5:$AU$5,"&lt;"&amp;AD$5)))</f>
        <v/>
      </c>
      <c r="AF238" s="44">
        <f>ROUND(AD238-AE238,2)</f>
        <v/>
      </c>
      <c r="AG238" s="44">
        <f>ROUND(AK237*N(Debts!$D$11)/12,2)</f>
        <v/>
      </c>
      <c r="AH238" s="44">
        <f>MIN(N(Debts!$E$11),AK237+AG238)</f>
        <v/>
      </c>
      <c r="AI238" s="44">
        <f>AK237+AG238-AH238</f>
        <v/>
      </c>
      <c r="AJ238" s="44">
        <f>MIN(AI238,MAX(0,$C238-SUMIFS($H238:$AU238,$H$6:$AU$6,"Rest",$H$5:$AU$5,"&lt;"&amp;AI$5)))</f>
        <v/>
      </c>
      <c r="AK238" s="44">
        <f>ROUND(AI238-AJ238,2)</f>
        <v/>
      </c>
      <c r="AL238" s="44">
        <f>ROUND(AP237*N(Debts!$D$12)/12,2)</f>
        <v/>
      </c>
      <c r="AM238" s="44">
        <f>MIN(N(Debts!$E$12),AP237+AL238)</f>
        <v/>
      </c>
      <c r="AN238" s="44">
        <f>AP237+AL238-AM238</f>
        <v/>
      </c>
      <c r="AO238" s="44">
        <f>MIN(AN238,MAX(0,$C238-SUMIFS($H238:$AU238,$H$6:$AU$6,"Rest",$H$5:$AU$5,"&lt;"&amp;AN$5)))</f>
        <v/>
      </c>
      <c r="AP238" s="44">
        <f>ROUND(AN238-AO238,2)</f>
        <v/>
      </c>
      <c r="AQ238" s="44">
        <f>ROUND(AU237*N(Debts!$D$13)/12,2)</f>
        <v/>
      </c>
      <c r="AR238" s="44">
        <f>MIN(N(Debts!$E$13),AU237+AQ238)</f>
        <v/>
      </c>
      <c r="AS238" s="44">
        <f>AU237+AQ238-AR238</f>
        <v/>
      </c>
      <c r="AT238" s="44">
        <f>MIN(AS238,MAX(0,$C238-SUMIFS($H238:$AU238,$H$6:$AU$6,"Rest",$H$5:$AU$5,"&lt;"&amp;AS$5)))</f>
        <v/>
      </c>
      <c r="AU238" s="44">
        <f>ROUND(AS238-AT238,2)</f>
        <v/>
      </c>
    </row>
    <row r="239">
      <c r="A239" s="43" t="n">
        <v>232</v>
      </c>
      <c r="B239" s="45">
        <f>EDATE(Plan!$C$7,A239-1)</f>
        <v/>
      </c>
      <c r="C239" s="46">
        <f>IF(F238&lt;=0.005,0,MAX(0,Plan!$C$6-SUMIF($H$6:$AU$6,"Min paid",H239:AU239)))</f>
        <v/>
      </c>
      <c r="D239" s="46">
        <f>SUMIF($H$6:$AU$6,"Interest",H239:AU239)</f>
        <v/>
      </c>
      <c r="E239" s="46">
        <f>SUMIF($H$6:$AU$6,"Min paid",H239:AU239)+SUMIF($H$6:$AU$6,"Extra paid",H239:AU239)</f>
        <v/>
      </c>
      <c r="F239" s="46">
        <f>SUMIF($H$6:$AU$6,"Balance",H239:AU239)</f>
        <v/>
      </c>
      <c r="G239" s="47">
        <f>IF(AND(F239&lt;=0.005,F238&gt;0.005),A239,"")</f>
        <v/>
      </c>
      <c r="H239" s="44">
        <f>ROUND(L238*N(Debts!$D$6)/12,2)</f>
        <v/>
      </c>
      <c r="I239" s="44">
        <f>MIN(N(Debts!$E$6),L238+H239)</f>
        <v/>
      </c>
      <c r="J239" s="44">
        <f>L238+H239-I239</f>
        <v/>
      </c>
      <c r="K239" s="44">
        <f>MIN(J239,MAX(0,$C239-SUMIFS($H239:$AU239,$H$6:$AU$6,"Rest",$H$5:$AU$5,"&lt;"&amp;J$5)))</f>
        <v/>
      </c>
      <c r="L239" s="44">
        <f>ROUND(J239-K239,2)</f>
        <v/>
      </c>
      <c r="M239" s="44">
        <f>ROUND(Q238*N(Debts!$D$7)/12,2)</f>
        <v/>
      </c>
      <c r="N239" s="44">
        <f>MIN(N(Debts!$E$7),Q238+M239)</f>
        <v/>
      </c>
      <c r="O239" s="44">
        <f>Q238+M239-N239</f>
        <v/>
      </c>
      <c r="P239" s="44">
        <f>MIN(O239,MAX(0,$C239-SUMIFS($H239:$AU239,$H$6:$AU$6,"Rest",$H$5:$AU$5,"&lt;"&amp;O$5)))</f>
        <v/>
      </c>
      <c r="Q239" s="44">
        <f>ROUND(O239-P239,2)</f>
        <v/>
      </c>
      <c r="R239" s="44">
        <f>ROUND(V238*N(Debts!$D$8)/12,2)</f>
        <v/>
      </c>
      <c r="S239" s="44">
        <f>MIN(N(Debts!$E$8),V238+R239)</f>
        <v/>
      </c>
      <c r="T239" s="44">
        <f>V238+R239-S239</f>
        <v/>
      </c>
      <c r="U239" s="44">
        <f>MIN(T239,MAX(0,$C239-SUMIFS($H239:$AU239,$H$6:$AU$6,"Rest",$H$5:$AU$5,"&lt;"&amp;T$5)))</f>
        <v/>
      </c>
      <c r="V239" s="44">
        <f>ROUND(T239-U239,2)</f>
        <v/>
      </c>
      <c r="W239" s="44">
        <f>ROUND(AA238*N(Debts!$D$9)/12,2)</f>
        <v/>
      </c>
      <c r="X239" s="44">
        <f>MIN(N(Debts!$E$9),AA238+W239)</f>
        <v/>
      </c>
      <c r="Y239" s="44">
        <f>AA238+W239-X239</f>
        <v/>
      </c>
      <c r="Z239" s="44">
        <f>MIN(Y239,MAX(0,$C239-SUMIFS($H239:$AU239,$H$6:$AU$6,"Rest",$H$5:$AU$5,"&lt;"&amp;Y$5)))</f>
        <v/>
      </c>
      <c r="AA239" s="44">
        <f>ROUND(Y239-Z239,2)</f>
        <v/>
      </c>
      <c r="AB239" s="44">
        <f>ROUND(AF238*N(Debts!$D$10)/12,2)</f>
        <v/>
      </c>
      <c r="AC239" s="44">
        <f>MIN(N(Debts!$E$10),AF238+AB239)</f>
        <v/>
      </c>
      <c r="AD239" s="44">
        <f>AF238+AB239-AC239</f>
        <v/>
      </c>
      <c r="AE239" s="44">
        <f>MIN(AD239,MAX(0,$C239-SUMIFS($H239:$AU239,$H$6:$AU$6,"Rest",$H$5:$AU$5,"&lt;"&amp;AD$5)))</f>
        <v/>
      </c>
      <c r="AF239" s="44">
        <f>ROUND(AD239-AE239,2)</f>
        <v/>
      </c>
      <c r="AG239" s="44">
        <f>ROUND(AK238*N(Debts!$D$11)/12,2)</f>
        <v/>
      </c>
      <c r="AH239" s="44">
        <f>MIN(N(Debts!$E$11),AK238+AG239)</f>
        <v/>
      </c>
      <c r="AI239" s="44">
        <f>AK238+AG239-AH239</f>
        <v/>
      </c>
      <c r="AJ239" s="44">
        <f>MIN(AI239,MAX(0,$C239-SUMIFS($H239:$AU239,$H$6:$AU$6,"Rest",$H$5:$AU$5,"&lt;"&amp;AI$5)))</f>
        <v/>
      </c>
      <c r="AK239" s="44">
        <f>ROUND(AI239-AJ239,2)</f>
        <v/>
      </c>
      <c r="AL239" s="44">
        <f>ROUND(AP238*N(Debts!$D$12)/12,2)</f>
        <v/>
      </c>
      <c r="AM239" s="44">
        <f>MIN(N(Debts!$E$12),AP238+AL239)</f>
        <v/>
      </c>
      <c r="AN239" s="44">
        <f>AP238+AL239-AM239</f>
        <v/>
      </c>
      <c r="AO239" s="44">
        <f>MIN(AN239,MAX(0,$C239-SUMIFS($H239:$AU239,$H$6:$AU$6,"Rest",$H$5:$AU$5,"&lt;"&amp;AN$5)))</f>
        <v/>
      </c>
      <c r="AP239" s="44">
        <f>ROUND(AN239-AO239,2)</f>
        <v/>
      </c>
      <c r="AQ239" s="44">
        <f>ROUND(AU238*N(Debts!$D$13)/12,2)</f>
        <v/>
      </c>
      <c r="AR239" s="44">
        <f>MIN(N(Debts!$E$13),AU238+AQ239)</f>
        <v/>
      </c>
      <c r="AS239" s="44">
        <f>AU238+AQ239-AR239</f>
        <v/>
      </c>
      <c r="AT239" s="44">
        <f>MIN(AS239,MAX(0,$C239-SUMIFS($H239:$AU239,$H$6:$AU$6,"Rest",$H$5:$AU$5,"&lt;"&amp;AS$5)))</f>
        <v/>
      </c>
      <c r="AU239" s="44">
        <f>ROUND(AS239-AT239,2)</f>
        <v/>
      </c>
    </row>
    <row r="240">
      <c r="A240" s="43" t="n">
        <v>233</v>
      </c>
      <c r="B240" s="45">
        <f>EDATE(Plan!$C$7,A240-1)</f>
        <v/>
      </c>
      <c r="C240" s="46">
        <f>IF(F239&lt;=0.005,0,MAX(0,Plan!$C$6-SUMIF($H$6:$AU$6,"Min paid",H240:AU240)))</f>
        <v/>
      </c>
      <c r="D240" s="46">
        <f>SUMIF($H$6:$AU$6,"Interest",H240:AU240)</f>
        <v/>
      </c>
      <c r="E240" s="46">
        <f>SUMIF($H$6:$AU$6,"Min paid",H240:AU240)+SUMIF($H$6:$AU$6,"Extra paid",H240:AU240)</f>
        <v/>
      </c>
      <c r="F240" s="46">
        <f>SUMIF($H$6:$AU$6,"Balance",H240:AU240)</f>
        <v/>
      </c>
      <c r="G240" s="47">
        <f>IF(AND(F240&lt;=0.005,F239&gt;0.005),A240,"")</f>
        <v/>
      </c>
      <c r="H240" s="44">
        <f>ROUND(L239*N(Debts!$D$6)/12,2)</f>
        <v/>
      </c>
      <c r="I240" s="44">
        <f>MIN(N(Debts!$E$6),L239+H240)</f>
        <v/>
      </c>
      <c r="J240" s="44">
        <f>L239+H240-I240</f>
        <v/>
      </c>
      <c r="K240" s="44">
        <f>MIN(J240,MAX(0,$C240-SUMIFS($H240:$AU240,$H$6:$AU$6,"Rest",$H$5:$AU$5,"&lt;"&amp;J$5)))</f>
        <v/>
      </c>
      <c r="L240" s="44">
        <f>ROUND(J240-K240,2)</f>
        <v/>
      </c>
      <c r="M240" s="44">
        <f>ROUND(Q239*N(Debts!$D$7)/12,2)</f>
        <v/>
      </c>
      <c r="N240" s="44">
        <f>MIN(N(Debts!$E$7),Q239+M240)</f>
        <v/>
      </c>
      <c r="O240" s="44">
        <f>Q239+M240-N240</f>
        <v/>
      </c>
      <c r="P240" s="44">
        <f>MIN(O240,MAX(0,$C240-SUMIFS($H240:$AU240,$H$6:$AU$6,"Rest",$H$5:$AU$5,"&lt;"&amp;O$5)))</f>
        <v/>
      </c>
      <c r="Q240" s="44">
        <f>ROUND(O240-P240,2)</f>
        <v/>
      </c>
      <c r="R240" s="44">
        <f>ROUND(V239*N(Debts!$D$8)/12,2)</f>
        <v/>
      </c>
      <c r="S240" s="44">
        <f>MIN(N(Debts!$E$8),V239+R240)</f>
        <v/>
      </c>
      <c r="T240" s="44">
        <f>V239+R240-S240</f>
        <v/>
      </c>
      <c r="U240" s="44">
        <f>MIN(T240,MAX(0,$C240-SUMIFS($H240:$AU240,$H$6:$AU$6,"Rest",$H$5:$AU$5,"&lt;"&amp;T$5)))</f>
        <v/>
      </c>
      <c r="V240" s="44">
        <f>ROUND(T240-U240,2)</f>
        <v/>
      </c>
      <c r="W240" s="44">
        <f>ROUND(AA239*N(Debts!$D$9)/12,2)</f>
        <v/>
      </c>
      <c r="X240" s="44">
        <f>MIN(N(Debts!$E$9),AA239+W240)</f>
        <v/>
      </c>
      <c r="Y240" s="44">
        <f>AA239+W240-X240</f>
        <v/>
      </c>
      <c r="Z240" s="44">
        <f>MIN(Y240,MAX(0,$C240-SUMIFS($H240:$AU240,$H$6:$AU$6,"Rest",$H$5:$AU$5,"&lt;"&amp;Y$5)))</f>
        <v/>
      </c>
      <c r="AA240" s="44">
        <f>ROUND(Y240-Z240,2)</f>
        <v/>
      </c>
      <c r="AB240" s="44">
        <f>ROUND(AF239*N(Debts!$D$10)/12,2)</f>
        <v/>
      </c>
      <c r="AC240" s="44">
        <f>MIN(N(Debts!$E$10),AF239+AB240)</f>
        <v/>
      </c>
      <c r="AD240" s="44">
        <f>AF239+AB240-AC240</f>
        <v/>
      </c>
      <c r="AE240" s="44">
        <f>MIN(AD240,MAX(0,$C240-SUMIFS($H240:$AU240,$H$6:$AU$6,"Rest",$H$5:$AU$5,"&lt;"&amp;AD$5)))</f>
        <v/>
      </c>
      <c r="AF240" s="44">
        <f>ROUND(AD240-AE240,2)</f>
        <v/>
      </c>
      <c r="AG240" s="44">
        <f>ROUND(AK239*N(Debts!$D$11)/12,2)</f>
        <v/>
      </c>
      <c r="AH240" s="44">
        <f>MIN(N(Debts!$E$11),AK239+AG240)</f>
        <v/>
      </c>
      <c r="AI240" s="44">
        <f>AK239+AG240-AH240</f>
        <v/>
      </c>
      <c r="AJ240" s="44">
        <f>MIN(AI240,MAX(0,$C240-SUMIFS($H240:$AU240,$H$6:$AU$6,"Rest",$H$5:$AU$5,"&lt;"&amp;AI$5)))</f>
        <v/>
      </c>
      <c r="AK240" s="44">
        <f>ROUND(AI240-AJ240,2)</f>
        <v/>
      </c>
      <c r="AL240" s="44">
        <f>ROUND(AP239*N(Debts!$D$12)/12,2)</f>
        <v/>
      </c>
      <c r="AM240" s="44">
        <f>MIN(N(Debts!$E$12),AP239+AL240)</f>
        <v/>
      </c>
      <c r="AN240" s="44">
        <f>AP239+AL240-AM240</f>
        <v/>
      </c>
      <c r="AO240" s="44">
        <f>MIN(AN240,MAX(0,$C240-SUMIFS($H240:$AU240,$H$6:$AU$6,"Rest",$H$5:$AU$5,"&lt;"&amp;AN$5)))</f>
        <v/>
      </c>
      <c r="AP240" s="44">
        <f>ROUND(AN240-AO240,2)</f>
        <v/>
      </c>
      <c r="AQ240" s="44">
        <f>ROUND(AU239*N(Debts!$D$13)/12,2)</f>
        <v/>
      </c>
      <c r="AR240" s="44">
        <f>MIN(N(Debts!$E$13),AU239+AQ240)</f>
        <v/>
      </c>
      <c r="AS240" s="44">
        <f>AU239+AQ240-AR240</f>
        <v/>
      </c>
      <c r="AT240" s="44">
        <f>MIN(AS240,MAX(0,$C240-SUMIFS($H240:$AU240,$H$6:$AU$6,"Rest",$H$5:$AU$5,"&lt;"&amp;AS$5)))</f>
        <v/>
      </c>
      <c r="AU240" s="44">
        <f>ROUND(AS240-AT240,2)</f>
        <v/>
      </c>
    </row>
    <row r="241">
      <c r="A241" s="43" t="n">
        <v>234</v>
      </c>
      <c r="B241" s="45">
        <f>EDATE(Plan!$C$7,A241-1)</f>
        <v/>
      </c>
      <c r="C241" s="46">
        <f>IF(F240&lt;=0.005,0,MAX(0,Plan!$C$6-SUMIF($H$6:$AU$6,"Min paid",H241:AU241)))</f>
        <v/>
      </c>
      <c r="D241" s="46">
        <f>SUMIF($H$6:$AU$6,"Interest",H241:AU241)</f>
        <v/>
      </c>
      <c r="E241" s="46">
        <f>SUMIF($H$6:$AU$6,"Min paid",H241:AU241)+SUMIF($H$6:$AU$6,"Extra paid",H241:AU241)</f>
        <v/>
      </c>
      <c r="F241" s="46">
        <f>SUMIF($H$6:$AU$6,"Balance",H241:AU241)</f>
        <v/>
      </c>
      <c r="G241" s="47">
        <f>IF(AND(F241&lt;=0.005,F240&gt;0.005),A241,"")</f>
        <v/>
      </c>
      <c r="H241" s="44">
        <f>ROUND(L240*N(Debts!$D$6)/12,2)</f>
        <v/>
      </c>
      <c r="I241" s="44">
        <f>MIN(N(Debts!$E$6),L240+H241)</f>
        <v/>
      </c>
      <c r="J241" s="44">
        <f>L240+H241-I241</f>
        <v/>
      </c>
      <c r="K241" s="44">
        <f>MIN(J241,MAX(0,$C241-SUMIFS($H241:$AU241,$H$6:$AU$6,"Rest",$H$5:$AU$5,"&lt;"&amp;J$5)))</f>
        <v/>
      </c>
      <c r="L241" s="44">
        <f>ROUND(J241-K241,2)</f>
        <v/>
      </c>
      <c r="M241" s="44">
        <f>ROUND(Q240*N(Debts!$D$7)/12,2)</f>
        <v/>
      </c>
      <c r="N241" s="44">
        <f>MIN(N(Debts!$E$7),Q240+M241)</f>
        <v/>
      </c>
      <c r="O241" s="44">
        <f>Q240+M241-N241</f>
        <v/>
      </c>
      <c r="P241" s="44">
        <f>MIN(O241,MAX(0,$C241-SUMIFS($H241:$AU241,$H$6:$AU$6,"Rest",$H$5:$AU$5,"&lt;"&amp;O$5)))</f>
        <v/>
      </c>
      <c r="Q241" s="44">
        <f>ROUND(O241-P241,2)</f>
        <v/>
      </c>
      <c r="R241" s="44">
        <f>ROUND(V240*N(Debts!$D$8)/12,2)</f>
        <v/>
      </c>
      <c r="S241" s="44">
        <f>MIN(N(Debts!$E$8),V240+R241)</f>
        <v/>
      </c>
      <c r="T241" s="44">
        <f>V240+R241-S241</f>
        <v/>
      </c>
      <c r="U241" s="44">
        <f>MIN(T241,MAX(0,$C241-SUMIFS($H241:$AU241,$H$6:$AU$6,"Rest",$H$5:$AU$5,"&lt;"&amp;T$5)))</f>
        <v/>
      </c>
      <c r="V241" s="44">
        <f>ROUND(T241-U241,2)</f>
        <v/>
      </c>
      <c r="W241" s="44">
        <f>ROUND(AA240*N(Debts!$D$9)/12,2)</f>
        <v/>
      </c>
      <c r="X241" s="44">
        <f>MIN(N(Debts!$E$9),AA240+W241)</f>
        <v/>
      </c>
      <c r="Y241" s="44">
        <f>AA240+W241-X241</f>
        <v/>
      </c>
      <c r="Z241" s="44">
        <f>MIN(Y241,MAX(0,$C241-SUMIFS($H241:$AU241,$H$6:$AU$6,"Rest",$H$5:$AU$5,"&lt;"&amp;Y$5)))</f>
        <v/>
      </c>
      <c r="AA241" s="44">
        <f>ROUND(Y241-Z241,2)</f>
        <v/>
      </c>
      <c r="AB241" s="44">
        <f>ROUND(AF240*N(Debts!$D$10)/12,2)</f>
        <v/>
      </c>
      <c r="AC241" s="44">
        <f>MIN(N(Debts!$E$10),AF240+AB241)</f>
        <v/>
      </c>
      <c r="AD241" s="44">
        <f>AF240+AB241-AC241</f>
        <v/>
      </c>
      <c r="AE241" s="44">
        <f>MIN(AD241,MAX(0,$C241-SUMIFS($H241:$AU241,$H$6:$AU$6,"Rest",$H$5:$AU$5,"&lt;"&amp;AD$5)))</f>
        <v/>
      </c>
      <c r="AF241" s="44">
        <f>ROUND(AD241-AE241,2)</f>
        <v/>
      </c>
      <c r="AG241" s="44">
        <f>ROUND(AK240*N(Debts!$D$11)/12,2)</f>
        <v/>
      </c>
      <c r="AH241" s="44">
        <f>MIN(N(Debts!$E$11),AK240+AG241)</f>
        <v/>
      </c>
      <c r="AI241" s="44">
        <f>AK240+AG241-AH241</f>
        <v/>
      </c>
      <c r="AJ241" s="44">
        <f>MIN(AI241,MAX(0,$C241-SUMIFS($H241:$AU241,$H$6:$AU$6,"Rest",$H$5:$AU$5,"&lt;"&amp;AI$5)))</f>
        <v/>
      </c>
      <c r="AK241" s="44">
        <f>ROUND(AI241-AJ241,2)</f>
        <v/>
      </c>
      <c r="AL241" s="44">
        <f>ROUND(AP240*N(Debts!$D$12)/12,2)</f>
        <v/>
      </c>
      <c r="AM241" s="44">
        <f>MIN(N(Debts!$E$12),AP240+AL241)</f>
        <v/>
      </c>
      <c r="AN241" s="44">
        <f>AP240+AL241-AM241</f>
        <v/>
      </c>
      <c r="AO241" s="44">
        <f>MIN(AN241,MAX(0,$C241-SUMIFS($H241:$AU241,$H$6:$AU$6,"Rest",$H$5:$AU$5,"&lt;"&amp;AN$5)))</f>
        <v/>
      </c>
      <c r="AP241" s="44">
        <f>ROUND(AN241-AO241,2)</f>
        <v/>
      </c>
      <c r="AQ241" s="44">
        <f>ROUND(AU240*N(Debts!$D$13)/12,2)</f>
        <v/>
      </c>
      <c r="AR241" s="44">
        <f>MIN(N(Debts!$E$13),AU240+AQ241)</f>
        <v/>
      </c>
      <c r="AS241" s="44">
        <f>AU240+AQ241-AR241</f>
        <v/>
      </c>
      <c r="AT241" s="44">
        <f>MIN(AS241,MAX(0,$C241-SUMIFS($H241:$AU241,$H$6:$AU$6,"Rest",$H$5:$AU$5,"&lt;"&amp;AS$5)))</f>
        <v/>
      </c>
      <c r="AU241" s="44">
        <f>ROUND(AS241-AT241,2)</f>
        <v/>
      </c>
    </row>
    <row r="242">
      <c r="A242" s="43" t="n">
        <v>235</v>
      </c>
      <c r="B242" s="45">
        <f>EDATE(Plan!$C$7,A242-1)</f>
        <v/>
      </c>
      <c r="C242" s="46">
        <f>IF(F241&lt;=0.005,0,MAX(0,Plan!$C$6-SUMIF($H$6:$AU$6,"Min paid",H242:AU242)))</f>
        <v/>
      </c>
      <c r="D242" s="46">
        <f>SUMIF($H$6:$AU$6,"Interest",H242:AU242)</f>
        <v/>
      </c>
      <c r="E242" s="46">
        <f>SUMIF($H$6:$AU$6,"Min paid",H242:AU242)+SUMIF($H$6:$AU$6,"Extra paid",H242:AU242)</f>
        <v/>
      </c>
      <c r="F242" s="46">
        <f>SUMIF($H$6:$AU$6,"Balance",H242:AU242)</f>
        <v/>
      </c>
      <c r="G242" s="47">
        <f>IF(AND(F242&lt;=0.005,F241&gt;0.005),A242,"")</f>
        <v/>
      </c>
      <c r="H242" s="44">
        <f>ROUND(L241*N(Debts!$D$6)/12,2)</f>
        <v/>
      </c>
      <c r="I242" s="44">
        <f>MIN(N(Debts!$E$6),L241+H242)</f>
        <v/>
      </c>
      <c r="J242" s="44">
        <f>L241+H242-I242</f>
        <v/>
      </c>
      <c r="K242" s="44">
        <f>MIN(J242,MAX(0,$C242-SUMIFS($H242:$AU242,$H$6:$AU$6,"Rest",$H$5:$AU$5,"&lt;"&amp;J$5)))</f>
        <v/>
      </c>
      <c r="L242" s="44">
        <f>ROUND(J242-K242,2)</f>
        <v/>
      </c>
      <c r="M242" s="44">
        <f>ROUND(Q241*N(Debts!$D$7)/12,2)</f>
        <v/>
      </c>
      <c r="N242" s="44">
        <f>MIN(N(Debts!$E$7),Q241+M242)</f>
        <v/>
      </c>
      <c r="O242" s="44">
        <f>Q241+M242-N242</f>
        <v/>
      </c>
      <c r="P242" s="44">
        <f>MIN(O242,MAX(0,$C242-SUMIFS($H242:$AU242,$H$6:$AU$6,"Rest",$H$5:$AU$5,"&lt;"&amp;O$5)))</f>
        <v/>
      </c>
      <c r="Q242" s="44">
        <f>ROUND(O242-P242,2)</f>
        <v/>
      </c>
      <c r="R242" s="44">
        <f>ROUND(V241*N(Debts!$D$8)/12,2)</f>
        <v/>
      </c>
      <c r="S242" s="44">
        <f>MIN(N(Debts!$E$8),V241+R242)</f>
        <v/>
      </c>
      <c r="T242" s="44">
        <f>V241+R242-S242</f>
        <v/>
      </c>
      <c r="U242" s="44">
        <f>MIN(T242,MAX(0,$C242-SUMIFS($H242:$AU242,$H$6:$AU$6,"Rest",$H$5:$AU$5,"&lt;"&amp;T$5)))</f>
        <v/>
      </c>
      <c r="V242" s="44">
        <f>ROUND(T242-U242,2)</f>
        <v/>
      </c>
      <c r="W242" s="44">
        <f>ROUND(AA241*N(Debts!$D$9)/12,2)</f>
        <v/>
      </c>
      <c r="X242" s="44">
        <f>MIN(N(Debts!$E$9),AA241+W242)</f>
        <v/>
      </c>
      <c r="Y242" s="44">
        <f>AA241+W242-X242</f>
        <v/>
      </c>
      <c r="Z242" s="44">
        <f>MIN(Y242,MAX(0,$C242-SUMIFS($H242:$AU242,$H$6:$AU$6,"Rest",$H$5:$AU$5,"&lt;"&amp;Y$5)))</f>
        <v/>
      </c>
      <c r="AA242" s="44">
        <f>ROUND(Y242-Z242,2)</f>
        <v/>
      </c>
      <c r="AB242" s="44">
        <f>ROUND(AF241*N(Debts!$D$10)/12,2)</f>
        <v/>
      </c>
      <c r="AC242" s="44">
        <f>MIN(N(Debts!$E$10),AF241+AB242)</f>
        <v/>
      </c>
      <c r="AD242" s="44">
        <f>AF241+AB242-AC242</f>
        <v/>
      </c>
      <c r="AE242" s="44">
        <f>MIN(AD242,MAX(0,$C242-SUMIFS($H242:$AU242,$H$6:$AU$6,"Rest",$H$5:$AU$5,"&lt;"&amp;AD$5)))</f>
        <v/>
      </c>
      <c r="AF242" s="44">
        <f>ROUND(AD242-AE242,2)</f>
        <v/>
      </c>
      <c r="AG242" s="44">
        <f>ROUND(AK241*N(Debts!$D$11)/12,2)</f>
        <v/>
      </c>
      <c r="AH242" s="44">
        <f>MIN(N(Debts!$E$11),AK241+AG242)</f>
        <v/>
      </c>
      <c r="AI242" s="44">
        <f>AK241+AG242-AH242</f>
        <v/>
      </c>
      <c r="AJ242" s="44">
        <f>MIN(AI242,MAX(0,$C242-SUMIFS($H242:$AU242,$H$6:$AU$6,"Rest",$H$5:$AU$5,"&lt;"&amp;AI$5)))</f>
        <v/>
      </c>
      <c r="AK242" s="44">
        <f>ROUND(AI242-AJ242,2)</f>
        <v/>
      </c>
      <c r="AL242" s="44">
        <f>ROUND(AP241*N(Debts!$D$12)/12,2)</f>
        <v/>
      </c>
      <c r="AM242" s="44">
        <f>MIN(N(Debts!$E$12),AP241+AL242)</f>
        <v/>
      </c>
      <c r="AN242" s="44">
        <f>AP241+AL242-AM242</f>
        <v/>
      </c>
      <c r="AO242" s="44">
        <f>MIN(AN242,MAX(0,$C242-SUMIFS($H242:$AU242,$H$6:$AU$6,"Rest",$H$5:$AU$5,"&lt;"&amp;AN$5)))</f>
        <v/>
      </c>
      <c r="AP242" s="44">
        <f>ROUND(AN242-AO242,2)</f>
        <v/>
      </c>
      <c r="AQ242" s="44">
        <f>ROUND(AU241*N(Debts!$D$13)/12,2)</f>
        <v/>
      </c>
      <c r="AR242" s="44">
        <f>MIN(N(Debts!$E$13),AU241+AQ242)</f>
        <v/>
      </c>
      <c r="AS242" s="44">
        <f>AU241+AQ242-AR242</f>
        <v/>
      </c>
      <c r="AT242" s="44">
        <f>MIN(AS242,MAX(0,$C242-SUMIFS($H242:$AU242,$H$6:$AU$6,"Rest",$H$5:$AU$5,"&lt;"&amp;AS$5)))</f>
        <v/>
      </c>
      <c r="AU242" s="44">
        <f>ROUND(AS242-AT242,2)</f>
        <v/>
      </c>
    </row>
    <row r="243">
      <c r="A243" s="43" t="n">
        <v>236</v>
      </c>
      <c r="B243" s="45">
        <f>EDATE(Plan!$C$7,A243-1)</f>
        <v/>
      </c>
      <c r="C243" s="46">
        <f>IF(F242&lt;=0.005,0,MAX(0,Plan!$C$6-SUMIF($H$6:$AU$6,"Min paid",H243:AU243)))</f>
        <v/>
      </c>
      <c r="D243" s="46">
        <f>SUMIF($H$6:$AU$6,"Interest",H243:AU243)</f>
        <v/>
      </c>
      <c r="E243" s="46">
        <f>SUMIF($H$6:$AU$6,"Min paid",H243:AU243)+SUMIF($H$6:$AU$6,"Extra paid",H243:AU243)</f>
        <v/>
      </c>
      <c r="F243" s="46">
        <f>SUMIF($H$6:$AU$6,"Balance",H243:AU243)</f>
        <v/>
      </c>
      <c r="G243" s="47">
        <f>IF(AND(F243&lt;=0.005,F242&gt;0.005),A243,"")</f>
        <v/>
      </c>
      <c r="H243" s="44">
        <f>ROUND(L242*N(Debts!$D$6)/12,2)</f>
        <v/>
      </c>
      <c r="I243" s="44">
        <f>MIN(N(Debts!$E$6),L242+H243)</f>
        <v/>
      </c>
      <c r="J243" s="44">
        <f>L242+H243-I243</f>
        <v/>
      </c>
      <c r="K243" s="44">
        <f>MIN(J243,MAX(0,$C243-SUMIFS($H243:$AU243,$H$6:$AU$6,"Rest",$H$5:$AU$5,"&lt;"&amp;J$5)))</f>
        <v/>
      </c>
      <c r="L243" s="44">
        <f>ROUND(J243-K243,2)</f>
        <v/>
      </c>
      <c r="M243" s="44">
        <f>ROUND(Q242*N(Debts!$D$7)/12,2)</f>
        <v/>
      </c>
      <c r="N243" s="44">
        <f>MIN(N(Debts!$E$7),Q242+M243)</f>
        <v/>
      </c>
      <c r="O243" s="44">
        <f>Q242+M243-N243</f>
        <v/>
      </c>
      <c r="P243" s="44">
        <f>MIN(O243,MAX(0,$C243-SUMIFS($H243:$AU243,$H$6:$AU$6,"Rest",$H$5:$AU$5,"&lt;"&amp;O$5)))</f>
        <v/>
      </c>
      <c r="Q243" s="44">
        <f>ROUND(O243-P243,2)</f>
        <v/>
      </c>
      <c r="R243" s="44">
        <f>ROUND(V242*N(Debts!$D$8)/12,2)</f>
        <v/>
      </c>
      <c r="S243" s="44">
        <f>MIN(N(Debts!$E$8),V242+R243)</f>
        <v/>
      </c>
      <c r="T243" s="44">
        <f>V242+R243-S243</f>
        <v/>
      </c>
      <c r="U243" s="44">
        <f>MIN(T243,MAX(0,$C243-SUMIFS($H243:$AU243,$H$6:$AU$6,"Rest",$H$5:$AU$5,"&lt;"&amp;T$5)))</f>
        <v/>
      </c>
      <c r="V243" s="44">
        <f>ROUND(T243-U243,2)</f>
        <v/>
      </c>
      <c r="W243" s="44">
        <f>ROUND(AA242*N(Debts!$D$9)/12,2)</f>
        <v/>
      </c>
      <c r="X243" s="44">
        <f>MIN(N(Debts!$E$9),AA242+W243)</f>
        <v/>
      </c>
      <c r="Y243" s="44">
        <f>AA242+W243-X243</f>
        <v/>
      </c>
      <c r="Z243" s="44">
        <f>MIN(Y243,MAX(0,$C243-SUMIFS($H243:$AU243,$H$6:$AU$6,"Rest",$H$5:$AU$5,"&lt;"&amp;Y$5)))</f>
        <v/>
      </c>
      <c r="AA243" s="44">
        <f>ROUND(Y243-Z243,2)</f>
        <v/>
      </c>
      <c r="AB243" s="44">
        <f>ROUND(AF242*N(Debts!$D$10)/12,2)</f>
        <v/>
      </c>
      <c r="AC243" s="44">
        <f>MIN(N(Debts!$E$10),AF242+AB243)</f>
        <v/>
      </c>
      <c r="AD243" s="44">
        <f>AF242+AB243-AC243</f>
        <v/>
      </c>
      <c r="AE243" s="44">
        <f>MIN(AD243,MAX(0,$C243-SUMIFS($H243:$AU243,$H$6:$AU$6,"Rest",$H$5:$AU$5,"&lt;"&amp;AD$5)))</f>
        <v/>
      </c>
      <c r="AF243" s="44">
        <f>ROUND(AD243-AE243,2)</f>
        <v/>
      </c>
      <c r="AG243" s="44">
        <f>ROUND(AK242*N(Debts!$D$11)/12,2)</f>
        <v/>
      </c>
      <c r="AH243" s="44">
        <f>MIN(N(Debts!$E$11),AK242+AG243)</f>
        <v/>
      </c>
      <c r="AI243" s="44">
        <f>AK242+AG243-AH243</f>
        <v/>
      </c>
      <c r="AJ243" s="44">
        <f>MIN(AI243,MAX(0,$C243-SUMIFS($H243:$AU243,$H$6:$AU$6,"Rest",$H$5:$AU$5,"&lt;"&amp;AI$5)))</f>
        <v/>
      </c>
      <c r="AK243" s="44">
        <f>ROUND(AI243-AJ243,2)</f>
        <v/>
      </c>
      <c r="AL243" s="44">
        <f>ROUND(AP242*N(Debts!$D$12)/12,2)</f>
        <v/>
      </c>
      <c r="AM243" s="44">
        <f>MIN(N(Debts!$E$12),AP242+AL243)</f>
        <v/>
      </c>
      <c r="AN243" s="44">
        <f>AP242+AL243-AM243</f>
        <v/>
      </c>
      <c r="AO243" s="44">
        <f>MIN(AN243,MAX(0,$C243-SUMIFS($H243:$AU243,$H$6:$AU$6,"Rest",$H$5:$AU$5,"&lt;"&amp;AN$5)))</f>
        <v/>
      </c>
      <c r="AP243" s="44">
        <f>ROUND(AN243-AO243,2)</f>
        <v/>
      </c>
      <c r="AQ243" s="44">
        <f>ROUND(AU242*N(Debts!$D$13)/12,2)</f>
        <v/>
      </c>
      <c r="AR243" s="44">
        <f>MIN(N(Debts!$E$13),AU242+AQ243)</f>
        <v/>
      </c>
      <c r="AS243" s="44">
        <f>AU242+AQ243-AR243</f>
        <v/>
      </c>
      <c r="AT243" s="44">
        <f>MIN(AS243,MAX(0,$C243-SUMIFS($H243:$AU243,$H$6:$AU$6,"Rest",$H$5:$AU$5,"&lt;"&amp;AS$5)))</f>
        <v/>
      </c>
      <c r="AU243" s="44">
        <f>ROUND(AS243-AT243,2)</f>
        <v/>
      </c>
    </row>
    <row r="244">
      <c r="A244" s="43" t="n">
        <v>237</v>
      </c>
      <c r="B244" s="45">
        <f>EDATE(Plan!$C$7,A244-1)</f>
        <v/>
      </c>
      <c r="C244" s="46">
        <f>IF(F243&lt;=0.005,0,MAX(0,Plan!$C$6-SUMIF($H$6:$AU$6,"Min paid",H244:AU244)))</f>
        <v/>
      </c>
      <c r="D244" s="46">
        <f>SUMIF($H$6:$AU$6,"Interest",H244:AU244)</f>
        <v/>
      </c>
      <c r="E244" s="46">
        <f>SUMIF($H$6:$AU$6,"Min paid",H244:AU244)+SUMIF($H$6:$AU$6,"Extra paid",H244:AU244)</f>
        <v/>
      </c>
      <c r="F244" s="46">
        <f>SUMIF($H$6:$AU$6,"Balance",H244:AU244)</f>
        <v/>
      </c>
      <c r="G244" s="47">
        <f>IF(AND(F244&lt;=0.005,F243&gt;0.005),A244,"")</f>
        <v/>
      </c>
      <c r="H244" s="44">
        <f>ROUND(L243*N(Debts!$D$6)/12,2)</f>
        <v/>
      </c>
      <c r="I244" s="44">
        <f>MIN(N(Debts!$E$6),L243+H244)</f>
        <v/>
      </c>
      <c r="J244" s="44">
        <f>L243+H244-I244</f>
        <v/>
      </c>
      <c r="K244" s="44">
        <f>MIN(J244,MAX(0,$C244-SUMIFS($H244:$AU244,$H$6:$AU$6,"Rest",$H$5:$AU$5,"&lt;"&amp;J$5)))</f>
        <v/>
      </c>
      <c r="L244" s="44">
        <f>ROUND(J244-K244,2)</f>
        <v/>
      </c>
      <c r="M244" s="44">
        <f>ROUND(Q243*N(Debts!$D$7)/12,2)</f>
        <v/>
      </c>
      <c r="N244" s="44">
        <f>MIN(N(Debts!$E$7),Q243+M244)</f>
        <v/>
      </c>
      <c r="O244" s="44">
        <f>Q243+M244-N244</f>
        <v/>
      </c>
      <c r="P244" s="44">
        <f>MIN(O244,MAX(0,$C244-SUMIFS($H244:$AU244,$H$6:$AU$6,"Rest",$H$5:$AU$5,"&lt;"&amp;O$5)))</f>
        <v/>
      </c>
      <c r="Q244" s="44">
        <f>ROUND(O244-P244,2)</f>
        <v/>
      </c>
      <c r="R244" s="44">
        <f>ROUND(V243*N(Debts!$D$8)/12,2)</f>
        <v/>
      </c>
      <c r="S244" s="44">
        <f>MIN(N(Debts!$E$8),V243+R244)</f>
        <v/>
      </c>
      <c r="T244" s="44">
        <f>V243+R244-S244</f>
        <v/>
      </c>
      <c r="U244" s="44">
        <f>MIN(T244,MAX(0,$C244-SUMIFS($H244:$AU244,$H$6:$AU$6,"Rest",$H$5:$AU$5,"&lt;"&amp;T$5)))</f>
        <v/>
      </c>
      <c r="V244" s="44">
        <f>ROUND(T244-U244,2)</f>
        <v/>
      </c>
      <c r="W244" s="44">
        <f>ROUND(AA243*N(Debts!$D$9)/12,2)</f>
        <v/>
      </c>
      <c r="X244" s="44">
        <f>MIN(N(Debts!$E$9),AA243+W244)</f>
        <v/>
      </c>
      <c r="Y244" s="44">
        <f>AA243+W244-X244</f>
        <v/>
      </c>
      <c r="Z244" s="44">
        <f>MIN(Y244,MAX(0,$C244-SUMIFS($H244:$AU244,$H$6:$AU$6,"Rest",$H$5:$AU$5,"&lt;"&amp;Y$5)))</f>
        <v/>
      </c>
      <c r="AA244" s="44">
        <f>ROUND(Y244-Z244,2)</f>
        <v/>
      </c>
      <c r="AB244" s="44">
        <f>ROUND(AF243*N(Debts!$D$10)/12,2)</f>
        <v/>
      </c>
      <c r="AC244" s="44">
        <f>MIN(N(Debts!$E$10),AF243+AB244)</f>
        <v/>
      </c>
      <c r="AD244" s="44">
        <f>AF243+AB244-AC244</f>
        <v/>
      </c>
      <c r="AE244" s="44">
        <f>MIN(AD244,MAX(0,$C244-SUMIFS($H244:$AU244,$H$6:$AU$6,"Rest",$H$5:$AU$5,"&lt;"&amp;AD$5)))</f>
        <v/>
      </c>
      <c r="AF244" s="44">
        <f>ROUND(AD244-AE244,2)</f>
        <v/>
      </c>
      <c r="AG244" s="44">
        <f>ROUND(AK243*N(Debts!$D$11)/12,2)</f>
        <v/>
      </c>
      <c r="AH244" s="44">
        <f>MIN(N(Debts!$E$11),AK243+AG244)</f>
        <v/>
      </c>
      <c r="AI244" s="44">
        <f>AK243+AG244-AH244</f>
        <v/>
      </c>
      <c r="AJ244" s="44">
        <f>MIN(AI244,MAX(0,$C244-SUMIFS($H244:$AU244,$H$6:$AU$6,"Rest",$H$5:$AU$5,"&lt;"&amp;AI$5)))</f>
        <v/>
      </c>
      <c r="AK244" s="44">
        <f>ROUND(AI244-AJ244,2)</f>
        <v/>
      </c>
      <c r="AL244" s="44">
        <f>ROUND(AP243*N(Debts!$D$12)/12,2)</f>
        <v/>
      </c>
      <c r="AM244" s="44">
        <f>MIN(N(Debts!$E$12),AP243+AL244)</f>
        <v/>
      </c>
      <c r="AN244" s="44">
        <f>AP243+AL244-AM244</f>
        <v/>
      </c>
      <c r="AO244" s="44">
        <f>MIN(AN244,MAX(0,$C244-SUMIFS($H244:$AU244,$H$6:$AU$6,"Rest",$H$5:$AU$5,"&lt;"&amp;AN$5)))</f>
        <v/>
      </c>
      <c r="AP244" s="44">
        <f>ROUND(AN244-AO244,2)</f>
        <v/>
      </c>
      <c r="AQ244" s="44">
        <f>ROUND(AU243*N(Debts!$D$13)/12,2)</f>
        <v/>
      </c>
      <c r="AR244" s="44">
        <f>MIN(N(Debts!$E$13),AU243+AQ244)</f>
        <v/>
      </c>
      <c r="AS244" s="44">
        <f>AU243+AQ244-AR244</f>
        <v/>
      </c>
      <c r="AT244" s="44">
        <f>MIN(AS244,MAX(0,$C244-SUMIFS($H244:$AU244,$H$6:$AU$6,"Rest",$H$5:$AU$5,"&lt;"&amp;AS$5)))</f>
        <v/>
      </c>
      <c r="AU244" s="44">
        <f>ROUND(AS244-AT244,2)</f>
        <v/>
      </c>
    </row>
    <row r="245">
      <c r="A245" s="43" t="n">
        <v>238</v>
      </c>
      <c r="B245" s="45">
        <f>EDATE(Plan!$C$7,A245-1)</f>
        <v/>
      </c>
      <c r="C245" s="46">
        <f>IF(F244&lt;=0.005,0,MAX(0,Plan!$C$6-SUMIF($H$6:$AU$6,"Min paid",H245:AU245)))</f>
        <v/>
      </c>
      <c r="D245" s="46">
        <f>SUMIF($H$6:$AU$6,"Interest",H245:AU245)</f>
        <v/>
      </c>
      <c r="E245" s="46">
        <f>SUMIF($H$6:$AU$6,"Min paid",H245:AU245)+SUMIF($H$6:$AU$6,"Extra paid",H245:AU245)</f>
        <v/>
      </c>
      <c r="F245" s="46">
        <f>SUMIF($H$6:$AU$6,"Balance",H245:AU245)</f>
        <v/>
      </c>
      <c r="G245" s="47">
        <f>IF(AND(F245&lt;=0.005,F244&gt;0.005),A245,"")</f>
        <v/>
      </c>
      <c r="H245" s="44">
        <f>ROUND(L244*N(Debts!$D$6)/12,2)</f>
        <v/>
      </c>
      <c r="I245" s="44">
        <f>MIN(N(Debts!$E$6),L244+H245)</f>
        <v/>
      </c>
      <c r="J245" s="44">
        <f>L244+H245-I245</f>
        <v/>
      </c>
      <c r="K245" s="44">
        <f>MIN(J245,MAX(0,$C245-SUMIFS($H245:$AU245,$H$6:$AU$6,"Rest",$H$5:$AU$5,"&lt;"&amp;J$5)))</f>
        <v/>
      </c>
      <c r="L245" s="44">
        <f>ROUND(J245-K245,2)</f>
        <v/>
      </c>
      <c r="M245" s="44">
        <f>ROUND(Q244*N(Debts!$D$7)/12,2)</f>
        <v/>
      </c>
      <c r="N245" s="44">
        <f>MIN(N(Debts!$E$7),Q244+M245)</f>
        <v/>
      </c>
      <c r="O245" s="44">
        <f>Q244+M245-N245</f>
        <v/>
      </c>
      <c r="P245" s="44">
        <f>MIN(O245,MAX(0,$C245-SUMIFS($H245:$AU245,$H$6:$AU$6,"Rest",$H$5:$AU$5,"&lt;"&amp;O$5)))</f>
        <v/>
      </c>
      <c r="Q245" s="44">
        <f>ROUND(O245-P245,2)</f>
        <v/>
      </c>
      <c r="R245" s="44">
        <f>ROUND(V244*N(Debts!$D$8)/12,2)</f>
        <v/>
      </c>
      <c r="S245" s="44">
        <f>MIN(N(Debts!$E$8),V244+R245)</f>
        <v/>
      </c>
      <c r="T245" s="44">
        <f>V244+R245-S245</f>
        <v/>
      </c>
      <c r="U245" s="44">
        <f>MIN(T245,MAX(0,$C245-SUMIFS($H245:$AU245,$H$6:$AU$6,"Rest",$H$5:$AU$5,"&lt;"&amp;T$5)))</f>
        <v/>
      </c>
      <c r="V245" s="44">
        <f>ROUND(T245-U245,2)</f>
        <v/>
      </c>
      <c r="W245" s="44">
        <f>ROUND(AA244*N(Debts!$D$9)/12,2)</f>
        <v/>
      </c>
      <c r="X245" s="44">
        <f>MIN(N(Debts!$E$9),AA244+W245)</f>
        <v/>
      </c>
      <c r="Y245" s="44">
        <f>AA244+W245-X245</f>
        <v/>
      </c>
      <c r="Z245" s="44">
        <f>MIN(Y245,MAX(0,$C245-SUMIFS($H245:$AU245,$H$6:$AU$6,"Rest",$H$5:$AU$5,"&lt;"&amp;Y$5)))</f>
        <v/>
      </c>
      <c r="AA245" s="44">
        <f>ROUND(Y245-Z245,2)</f>
        <v/>
      </c>
      <c r="AB245" s="44">
        <f>ROUND(AF244*N(Debts!$D$10)/12,2)</f>
        <v/>
      </c>
      <c r="AC245" s="44">
        <f>MIN(N(Debts!$E$10),AF244+AB245)</f>
        <v/>
      </c>
      <c r="AD245" s="44">
        <f>AF244+AB245-AC245</f>
        <v/>
      </c>
      <c r="AE245" s="44">
        <f>MIN(AD245,MAX(0,$C245-SUMIFS($H245:$AU245,$H$6:$AU$6,"Rest",$H$5:$AU$5,"&lt;"&amp;AD$5)))</f>
        <v/>
      </c>
      <c r="AF245" s="44">
        <f>ROUND(AD245-AE245,2)</f>
        <v/>
      </c>
      <c r="AG245" s="44">
        <f>ROUND(AK244*N(Debts!$D$11)/12,2)</f>
        <v/>
      </c>
      <c r="AH245" s="44">
        <f>MIN(N(Debts!$E$11),AK244+AG245)</f>
        <v/>
      </c>
      <c r="AI245" s="44">
        <f>AK244+AG245-AH245</f>
        <v/>
      </c>
      <c r="AJ245" s="44">
        <f>MIN(AI245,MAX(0,$C245-SUMIFS($H245:$AU245,$H$6:$AU$6,"Rest",$H$5:$AU$5,"&lt;"&amp;AI$5)))</f>
        <v/>
      </c>
      <c r="AK245" s="44">
        <f>ROUND(AI245-AJ245,2)</f>
        <v/>
      </c>
      <c r="AL245" s="44">
        <f>ROUND(AP244*N(Debts!$D$12)/12,2)</f>
        <v/>
      </c>
      <c r="AM245" s="44">
        <f>MIN(N(Debts!$E$12),AP244+AL245)</f>
        <v/>
      </c>
      <c r="AN245" s="44">
        <f>AP244+AL245-AM245</f>
        <v/>
      </c>
      <c r="AO245" s="44">
        <f>MIN(AN245,MAX(0,$C245-SUMIFS($H245:$AU245,$H$6:$AU$6,"Rest",$H$5:$AU$5,"&lt;"&amp;AN$5)))</f>
        <v/>
      </c>
      <c r="AP245" s="44">
        <f>ROUND(AN245-AO245,2)</f>
        <v/>
      </c>
      <c r="AQ245" s="44">
        <f>ROUND(AU244*N(Debts!$D$13)/12,2)</f>
        <v/>
      </c>
      <c r="AR245" s="44">
        <f>MIN(N(Debts!$E$13),AU244+AQ245)</f>
        <v/>
      </c>
      <c r="AS245" s="44">
        <f>AU244+AQ245-AR245</f>
        <v/>
      </c>
      <c r="AT245" s="44">
        <f>MIN(AS245,MAX(0,$C245-SUMIFS($H245:$AU245,$H$6:$AU$6,"Rest",$H$5:$AU$5,"&lt;"&amp;AS$5)))</f>
        <v/>
      </c>
      <c r="AU245" s="44">
        <f>ROUND(AS245-AT245,2)</f>
        <v/>
      </c>
    </row>
    <row r="246">
      <c r="A246" s="43" t="n">
        <v>239</v>
      </c>
      <c r="B246" s="45">
        <f>EDATE(Plan!$C$7,A246-1)</f>
        <v/>
      </c>
      <c r="C246" s="46">
        <f>IF(F245&lt;=0.005,0,MAX(0,Plan!$C$6-SUMIF($H$6:$AU$6,"Min paid",H246:AU246)))</f>
        <v/>
      </c>
      <c r="D246" s="46">
        <f>SUMIF($H$6:$AU$6,"Interest",H246:AU246)</f>
        <v/>
      </c>
      <c r="E246" s="46">
        <f>SUMIF($H$6:$AU$6,"Min paid",H246:AU246)+SUMIF($H$6:$AU$6,"Extra paid",H246:AU246)</f>
        <v/>
      </c>
      <c r="F246" s="46">
        <f>SUMIF($H$6:$AU$6,"Balance",H246:AU246)</f>
        <v/>
      </c>
      <c r="G246" s="47">
        <f>IF(AND(F246&lt;=0.005,F245&gt;0.005),A246,"")</f>
        <v/>
      </c>
      <c r="H246" s="44">
        <f>ROUND(L245*N(Debts!$D$6)/12,2)</f>
        <v/>
      </c>
      <c r="I246" s="44">
        <f>MIN(N(Debts!$E$6),L245+H246)</f>
        <v/>
      </c>
      <c r="J246" s="44">
        <f>L245+H246-I246</f>
        <v/>
      </c>
      <c r="K246" s="44">
        <f>MIN(J246,MAX(0,$C246-SUMIFS($H246:$AU246,$H$6:$AU$6,"Rest",$H$5:$AU$5,"&lt;"&amp;J$5)))</f>
        <v/>
      </c>
      <c r="L246" s="44">
        <f>ROUND(J246-K246,2)</f>
        <v/>
      </c>
      <c r="M246" s="44">
        <f>ROUND(Q245*N(Debts!$D$7)/12,2)</f>
        <v/>
      </c>
      <c r="N246" s="44">
        <f>MIN(N(Debts!$E$7),Q245+M246)</f>
        <v/>
      </c>
      <c r="O246" s="44">
        <f>Q245+M246-N246</f>
        <v/>
      </c>
      <c r="P246" s="44">
        <f>MIN(O246,MAX(0,$C246-SUMIFS($H246:$AU246,$H$6:$AU$6,"Rest",$H$5:$AU$5,"&lt;"&amp;O$5)))</f>
        <v/>
      </c>
      <c r="Q246" s="44">
        <f>ROUND(O246-P246,2)</f>
        <v/>
      </c>
      <c r="R246" s="44">
        <f>ROUND(V245*N(Debts!$D$8)/12,2)</f>
        <v/>
      </c>
      <c r="S246" s="44">
        <f>MIN(N(Debts!$E$8),V245+R246)</f>
        <v/>
      </c>
      <c r="T246" s="44">
        <f>V245+R246-S246</f>
        <v/>
      </c>
      <c r="U246" s="44">
        <f>MIN(T246,MAX(0,$C246-SUMIFS($H246:$AU246,$H$6:$AU$6,"Rest",$H$5:$AU$5,"&lt;"&amp;T$5)))</f>
        <v/>
      </c>
      <c r="V246" s="44">
        <f>ROUND(T246-U246,2)</f>
        <v/>
      </c>
      <c r="W246" s="44">
        <f>ROUND(AA245*N(Debts!$D$9)/12,2)</f>
        <v/>
      </c>
      <c r="X246" s="44">
        <f>MIN(N(Debts!$E$9),AA245+W246)</f>
        <v/>
      </c>
      <c r="Y246" s="44">
        <f>AA245+W246-X246</f>
        <v/>
      </c>
      <c r="Z246" s="44">
        <f>MIN(Y246,MAX(0,$C246-SUMIFS($H246:$AU246,$H$6:$AU$6,"Rest",$H$5:$AU$5,"&lt;"&amp;Y$5)))</f>
        <v/>
      </c>
      <c r="AA246" s="44">
        <f>ROUND(Y246-Z246,2)</f>
        <v/>
      </c>
      <c r="AB246" s="44">
        <f>ROUND(AF245*N(Debts!$D$10)/12,2)</f>
        <v/>
      </c>
      <c r="AC246" s="44">
        <f>MIN(N(Debts!$E$10),AF245+AB246)</f>
        <v/>
      </c>
      <c r="AD246" s="44">
        <f>AF245+AB246-AC246</f>
        <v/>
      </c>
      <c r="AE246" s="44">
        <f>MIN(AD246,MAX(0,$C246-SUMIFS($H246:$AU246,$H$6:$AU$6,"Rest",$H$5:$AU$5,"&lt;"&amp;AD$5)))</f>
        <v/>
      </c>
      <c r="AF246" s="44">
        <f>ROUND(AD246-AE246,2)</f>
        <v/>
      </c>
      <c r="AG246" s="44">
        <f>ROUND(AK245*N(Debts!$D$11)/12,2)</f>
        <v/>
      </c>
      <c r="AH246" s="44">
        <f>MIN(N(Debts!$E$11),AK245+AG246)</f>
        <v/>
      </c>
      <c r="AI246" s="44">
        <f>AK245+AG246-AH246</f>
        <v/>
      </c>
      <c r="AJ246" s="44">
        <f>MIN(AI246,MAX(0,$C246-SUMIFS($H246:$AU246,$H$6:$AU$6,"Rest",$H$5:$AU$5,"&lt;"&amp;AI$5)))</f>
        <v/>
      </c>
      <c r="AK246" s="44">
        <f>ROUND(AI246-AJ246,2)</f>
        <v/>
      </c>
      <c r="AL246" s="44">
        <f>ROUND(AP245*N(Debts!$D$12)/12,2)</f>
        <v/>
      </c>
      <c r="AM246" s="44">
        <f>MIN(N(Debts!$E$12),AP245+AL246)</f>
        <v/>
      </c>
      <c r="AN246" s="44">
        <f>AP245+AL246-AM246</f>
        <v/>
      </c>
      <c r="AO246" s="44">
        <f>MIN(AN246,MAX(0,$C246-SUMIFS($H246:$AU246,$H$6:$AU$6,"Rest",$H$5:$AU$5,"&lt;"&amp;AN$5)))</f>
        <v/>
      </c>
      <c r="AP246" s="44">
        <f>ROUND(AN246-AO246,2)</f>
        <v/>
      </c>
      <c r="AQ246" s="44">
        <f>ROUND(AU245*N(Debts!$D$13)/12,2)</f>
        <v/>
      </c>
      <c r="AR246" s="44">
        <f>MIN(N(Debts!$E$13),AU245+AQ246)</f>
        <v/>
      </c>
      <c r="AS246" s="44">
        <f>AU245+AQ246-AR246</f>
        <v/>
      </c>
      <c r="AT246" s="44">
        <f>MIN(AS246,MAX(0,$C246-SUMIFS($H246:$AU246,$H$6:$AU$6,"Rest",$H$5:$AU$5,"&lt;"&amp;AS$5)))</f>
        <v/>
      </c>
      <c r="AU246" s="44">
        <f>ROUND(AS246-AT246,2)</f>
        <v/>
      </c>
    </row>
    <row r="247">
      <c r="A247" s="43" t="n">
        <v>240</v>
      </c>
      <c r="B247" s="45">
        <f>EDATE(Plan!$C$7,A247-1)</f>
        <v/>
      </c>
      <c r="C247" s="46">
        <f>IF(F246&lt;=0.005,0,MAX(0,Plan!$C$6-SUMIF($H$6:$AU$6,"Min paid",H247:AU247)))</f>
        <v/>
      </c>
      <c r="D247" s="46">
        <f>SUMIF($H$6:$AU$6,"Interest",H247:AU247)</f>
        <v/>
      </c>
      <c r="E247" s="46">
        <f>SUMIF($H$6:$AU$6,"Min paid",H247:AU247)+SUMIF($H$6:$AU$6,"Extra paid",H247:AU247)</f>
        <v/>
      </c>
      <c r="F247" s="46">
        <f>SUMIF($H$6:$AU$6,"Balance",H247:AU247)</f>
        <v/>
      </c>
      <c r="G247" s="47">
        <f>IF(AND(F247&lt;=0.005,F246&gt;0.005),A247,"")</f>
        <v/>
      </c>
      <c r="H247" s="44">
        <f>ROUND(L246*N(Debts!$D$6)/12,2)</f>
        <v/>
      </c>
      <c r="I247" s="44">
        <f>MIN(N(Debts!$E$6),L246+H247)</f>
        <v/>
      </c>
      <c r="J247" s="44">
        <f>L246+H247-I247</f>
        <v/>
      </c>
      <c r="K247" s="44">
        <f>MIN(J247,MAX(0,$C247-SUMIFS($H247:$AU247,$H$6:$AU$6,"Rest",$H$5:$AU$5,"&lt;"&amp;J$5)))</f>
        <v/>
      </c>
      <c r="L247" s="44">
        <f>ROUND(J247-K247,2)</f>
        <v/>
      </c>
      <c r="M247" s="44">
        <f>ROUND(Q246*N(Debts!$D$7)/12,2)</f>
        <v/>
      </c>
      <c r="N247" s="44">
        <f>MIN(N(Debts!$E$7),Q246+M247)</f>
        <v/>
      </c>
      <c r="O247" s="44">
        <f>Q246+M247-N247</f>
        <v/>
      </c>
      <c r="P247" s="44">
        <f>MIN(O247,MAX(0,$C247-SUMIFS($H247:$AU247,$H$6:$AU$6,"Rest",$H$5:$AU$5,"&lt;"&amp;O$5)))</f>
        <v/>
      </c>
      <c r="Q247" s="44">
        <f>ROUND(O247-P247,2)</f>
        <v/>
      </c>
      <c r="R247" s="44">
        <f>ROUND(V246*N(Debts!$D$8)/12,2)</f>
        <v/>
      </c>
      <c r="S247" s="44">
        <f>MIN(N(Debts!$E$8),V246+R247)</f>
        <v/>
      </c>
      <c r="T247" s="44">
        <f>V246+R247-S247</f>
        <v/>
      </c>
      <c r="U247" s="44">
        <f>MIN(T247,MAX(0,$C247-SUMIFS($H247:$AU247,$H$6:$AU$6,"Rest",$H$5:$AU$5,"&lt;"&amp;T$5)))</f>
        <v/>
      </c>
      <c r="V247" s="44">
        <f>ROUND(T247-U247,2)</f>
        <v/>
      </c>
      <c r="W247" s="44">
        <f>ROUND(AA246*N(Debts!$D$9)/12,2)</f>
        <v/>
      </c>
      <c r="X247" s="44">
        <f>MIN(N(Debts!$E$9),AA246+W247)</f>
        <v/>
      </c>
      <c r="Y247" s="44">
        <f>AA246+W247-X247</f>
        <v/>
      </c>
      <c r="Z247" s="44">
        <f>MIN(Y247,MAX(0,$C247-SUMIFS($H247:$AU247,$H$6:$AU$6,"Rest",$H$5:$AU$5,"&lt;"&amp;Y$5)))</f>
        <v/>
      </c>
      <c r="AA247" s="44">
        <f>ROUND(Y247-Z247,2)</f>
        <v/>
      </c>
      <c r="AB247" s="44">
        <f>ROUND(AF246*N(Debts!$D$10)/12,2)</f>
        <v/>
      </c>
      <c r="AC247" s="44">
        <f>MIN(N(Debts!$E$10),AF246+AB247)</f>
        <v/>
      </c>
      <c r="AD247" s="44">
        <f>AF246+AB247-AC247</f>
        <v/>
      </c>
      <c r="AE247" s="44">
        <f>MIN(AD247,MAX(0,$C247-SUMIFS($H247:$AU247,$H$6:$AU$6,"Rest",$H$5:$AU$5,"&lt;"&amp;AD$5)))</f>
        <v/>
      </c>
      <c r="AF247" s="44">
        <f>ROUND(AD247-AE247,2)</f>
        <v/>
      </c>
      <c r="AG247" s="44">
        <f>ROUND(AK246*N(Debts!$D$11)/12,2)</f>
        <v/>
      </c>
      <c r="AH247" s="44">
        <f>MIN(N(Debts!$E$11),AK246+AG247)</f>
        <v/>
      </c>
      <c r="AI247" s="44">
        <f>AK246+AG247-AH247</f>
        <v/>
      </c>
      <c r="AJ247" s="44">
        <f>MIN(AI247,MAX(0,$C247-SUMIFS($H247:$AU247,$H$6:$AU$6,"Rest",$H$5:$AU$5,"&lt;"&amp;AI$5)))</f>
        <v/>
      </c>
      <c r="AK247" s="44">
        <f>ROUND(AI247-AJ247,2)</f>
        <v/>
      </c>
      <c r="AL247" s="44">
        <f>ROUND(AP246*N(Debts!$D$12)/12,2)</f>
        <v/>
      </c>
      <c r="AM247" s="44">
        <f>MIN(N(Debts!$E$12),AP246+AL247)</f>
        <v/>
      </c>
      <c r="AN247" s="44">
        <f>AP246+AL247-AM247</f>
        <v/>
      </c>
      <c r="AO247" s="44">
        <f>MIN(AN247,MAX(0,$C247-SUMIFS($H247:$AU247,$H$6:$AU$6,"Rest",$H$5:$AU$5,"&lt;"&amp;AN$5)))</f>
        <v/>
      </c>
      <c r="AP247" s="44">
        <f>ROUND(AN247-AO247,2)</f>
        <v/>
      </c>
      <c r="AQ247" s="44">
        <f>ROUND(AU246*N(Debts!$D$13)/12,2)</f>
        <v/>
      </c>
      <c r="AR247" s="44">
        <f>MIN(N(Debts!$E$13),AU246+AQ247)</f>
        <v/>
      </c>
      <c r="AS247" s="44">
        <f>AU246+AQ247-AR247</f>
        <v/>
      </c>
      <c r="AT247" s="44">
        <f>MIN(AS247,MAX(0,$C247-SUMIFS($H247:$AU247,$H$6:$AU$6,"Rest",$H$5:$AU$5,"&lt;"&amp;AS$5)))</f>
        <v/>
      </c>
      <c r="AU247" s="44">
        <f>ROUND(AS247-AT247,2)</f>
        <v/>
      </c>
    </row>
    <row r="248">
      <c r="A248" s="43" t="n">
        <v>241</v>
      </c>
      <c r="B248" s="45">
        <f>EDATE(Plan!$C$7,A248-1)</f>
        <v/>
      </c>
      <c r="C248" s="46">
        <f>IF(F247&lt;=0.005,0,MAX(0,Plan!$C$6-SUMIF($H$6:$AU$6,"Min paid",H248:AU248)))</f>
        <v/>
      </c>
      <c r="D248" s="46">
        <f>SUMIF($H$6:$AU$6,"Interest",H248:AU248)</f>
        <v/>
      </c>
      <c r="E248" s="46">
        <f>SUMIF($H$6:$AU$6,"Min paid",H248:AU248)+SUMIF($H$6:$AU$6,"Extra paid",H248:AU248)</f>
        <v/>
      </c>
      <c r="F248" s="46">
        <f>SUMIF($H$6:$AU$6,"Balance",H248:AU248)</f>
        <v/>
      </c>
      <c r="G248" s="47">
        <f>IF(AND(F248&lt;=0.005,F247&gt;0.005),A248,"")</f>
        <v/>
      </c>
      <c r="H248" s="44">
        <f>ROUND(L247*N(Debts!$D$6)/12,2)</f>
        <v/>
      </c>
      <c r="I248" s="44">
        <f>MIN(N(Debts!$E$6),L247+H248)</f>
        <v/>
      </c>
      <c r="J248" s="44">
        <f>L247+H248-I248</f>
        <v/>
      </c>
      <c r="K248" s="44">
        <f>MIN(J248,MAX(0,$C248-SUMIFS($H248:$AU248,$H$6:$AU$6,"Rest",$H$5:$AU$5,"&lt;"&amp;J$5)))</f>
        <v/>
      </c>
      <c r="L248" s="44">
        <f>ROUND(J248-K248,2)</f>
        <v/>
      </c>
      <c r="M248" s="44">
        <f>ROUND(Q247*N(Debts!$D$7)/12,2)</f>
        <v/>
      </c>
      <c r="N248" s="44">
        <f>MIN(N(Debts!$E$7),Q247+M248)</f>
        <v/>
      </c>
      <c r="O248" s="44">
        <f>Q247+M248-N248</f>
        <v/>
      </c>
      <c r="P248" s="44">
        <f>MIN(O248,MAX(0,$C248-SUMIFS($H248:$AU248,$H$6:$AU$6,"Rest",$H$5:$AU$5,"&lt;"&amp;O$5)))</f>
        <v/>
      </c>
      <c r="Q248" s="44">
        <f>ROUND(O248-P248,2)</f>
        <v/>
      </c>
      <c r="R248" s="44">
        <f>ROUND(V247*N(Debts!$D$8)/12,2)</f>
        <v/>
      </c>
      <c r="S248" s="44">
        <f>MIN(N(Debts!$E$8),V247+R248)</f>
        <v/>
      </c>
      <c r="T248" s="44">
        <f>V247+R248-S248</f>
        <v/>
      </c>
      <c r="U248" s="44">
        <f>MIN(T248,MAX(0,$C248-SUMIFS($H248:$AU248,$H$6:$AU$6,"Rest",$H$5:$AU$5,"&lt;"&amp;T$5)))</f>
        <v/>
      </c>
      <c r="V248" s="44">
        <f>ROUND(T248-U248,2)</f>
        <v/>
      </c>
      <c r="W248" s="44">
        <f>ROUND(AA247*N(Debts!$D$9)/12,2)</f>
        <v/>
      </c>
      <c r="X248" s="44">
        <f>MIN(N(Debts!$E$9),AA247+W248)</f>
        <v/>
      </c>
      <c r="Y248" s="44">
        <f>AA247+W248-X248</f>
        <v/>
      </c>
      <c r="Z248" s="44">
        <f>MIN(Y248,MAX(0,$C248-SUMIFS($H248:$AU248,$H$6:$AU$6,"Rest",$H$5:$AU$5,"&lt;"&amp;Y$5)))</f>
        <v/>
      </c>
      <c r="AA248" s="44">
        <f>ROUND(Y248-Z248,2)</f>
        <v/>
      </c>
      <c r="AB248" s="44">
        <f>ROUND(AF247*N(Debts!$D$10)/12,2)</f>
        <v/>
      </c>
      <c r="AC248" s="44">
        <f>MIN(N(Debts!$E$10),AF247+AB248)</f>
        <v/>
      </c>
      <c r="AD248" s="44">
        <f>AF247+AB248-AC248</f>
        <v/>
      </c>
      <c r="AE248" s="44">
        <f>MIN(AD248,MAX(0,$C248-SUMIFS($H248:$AU248,$H$6:$AU$6,"Rest",$H$5:$AU$5,"&lt;"&amp;AD$5)))</f>
        <v/>
      </c>
      <c r="AF248" s="44">
        <f>ROUND(AD248-AE248,2)</f>
        <v/>
      </c>
      <c r="AG248" s="44">
        <f>ROUND(AK247*N(Debts!$D$11)/12,2)</f>
        <v/>
      </c>
      <c r="AH248" s="44">
        <f>MIN(N(Debts!$E$11),AK247+AG248)</f>
        <v/>
      </c>
      <c r="AI248" s="44">
        <f>AK247+AG248-AH248</f>
        <v/>
      </c>
      <c r="AJ248" s="44">
        <f>MIN(AI248,MAX(0,$C248-SUMIFS($H248:$AU248,$H$6:$AU$6,"Rest",$H$5:$AU$5,"&lt;"&amp;AI$5)))</f>
        <v/>
      </c>
      <c r="AK248" s="44">
        <f>ROUND(AI248-AJ248,2)</f>
        <v/>
      </c>
      <c r="AL248" s="44">
        <f>ROUND(AP247*N(Debts!$D$12)/12,2)</f>
        <v/>
      </c>
      <c r="AM248" s="44">
        <f>MIN(N(Debts!$E$12),AP247+AL248)</f>
        <v/>
      </c>
      <c r="AN248" s="44">
        <f>AP247+AL248-AM248</f>
        <v/>
      </c>
      <c r="AO248" s="44">
        <f>MIN(AN248,MAX(0,$C248-SUMIFS($H248:$AU248,$H$6:$AU$6,"Rest",$H$5:$AU$5,"&lt;"&amp;AN$5)))</f>
        <v/>
      </c>
      <c r="AP248" s="44">
        <f>ROUND(AN248-AO248,2)</f>
        <v/>
      </c>
      <c r="AQ248" s="44">
        <f>ROUND(AU247*N(Debts!$D$13)/12,2)</f>
        <v/>
      </c>
      <c r="AR248" s="44">
        <f>MIN(N(Debts!$E$13),AU247+AQ248)</f>
        <v/>
      </c>
      <c r="AS248" s="44">
        <f>AU247+AQ248-AR248</f>
        <v/>
      </c>
      <c r="AT248" s="44">
        <f>MIN(AS248,MAX(0,$C248-SUMIFS($H248:$AU248,$H$6:$AU$6,"Rest",$H$5:$AU$5,"&lt;"&amp;AS$5)))</f>
        <v/>
      </c>
      <c r="AU248" s="44">
        <f>ROUND(AS248-AT248,2)</f>
        <v/>
      </c>
    </row>
    <row r="249">
      <c r="A249" s="43" t="n">
        <v>242</v>
      </c>
      <c r="B249" s="45">
        <f>EDATE(Plan!$C$7,A249-1)</f>
        <v/>
      </c>
      <c r="C249" s="46">
        <f>IF(F248&lt;=0.005,0,MAX(0,Plan!$C$6-SUMIF($H$6:$AU$6,"Min paid",H249:AU249)))</f>
        <v/>
      </c>
      <c r="D249" s="46">
        <f>SUMIF($H$6:$AU$6,"Interest",H249:AU249)</f>
        <v/>
      </c>
      <c r="E249" s="46">
        <f>SUMIF($H$6:$AU$6,"Min paid",H249:AU249)+SUMIF($H$6:$AU$6,"Extra paid",H249:AU249)</f>
        <v/>
      </c>
      <c r="F249" s="46">
        <f>SUMIF($H$6:$AU$6,"Balance",H249:AU249)</f>
        <v/>
      </c>
      <c r="G249" s="47">
        <f>IF(AND(F249&lt;=0.005,F248&gt;0.005),A249,"")</f>
        <v/>
      </c>
      <c r="H249" s="44">
        <f>ROUND(L248*N(Debts!$D$6)/12,2)</f>
        <v/>
      </c>
      <c r="I249" s="44">
        <f>MIN(N(Debts!$E$6),L248+H249)</f>
        <v/>
      </c>
      <c r="J249" s="44">
        <f>L248+H249-I249</f>
        <v/>
      </c>
      <c r="K249" s="44">
        <f>MIN(J249,MAX(0,$C249-SUMIFS($H249:$AU249,$H$6:$AU$6,"Rest",$H$5:$AU$5,"&lt;"&amp;J$5)))</f>
        <v/>
      </c>
      <c r="L249" s="44">
        <f>ROUND(J249-K249,2)</f>
        <v/>
      </c>
      <c r="M249" s="44">
        <f>ROUND(Q248*N(Debts!$D$7)/12,2)</f>
        <v/>
      </c>
      <c r="N249" s="44">
        <f>MIN(N(Debts!$E$7),Q248+M249)</f>
        <v/>
      </c>
      <c r="O249" s="44">
        <f>Q248+M249-N249</f>
        <v/>
      </c>
      <c r="P249" s="44">
        <f>MIN(O249,MAX(0,$C249-SUMIFS($H249:$AU249,$H$6:$AU$6,"Rest",$H$5:$AU$5,"&lt;"&amp;O$5)))</f>
        <v/>
      </c>
      <c r="Q249" s="44">
        <f>ROUND(O249-P249,2)</f>
        <v/>
      </c>
      <c r="R249" s="44">
        <f>ROUND(V248*N(Debts!$D$8)/12,2)</f>
        <v/>
      </c>
      <c r="S249" s="44">
        <f>MIN(N(Debts!$E$8),V248+R249)</f>
        <v/>
      </c>
      <c r="T249" s="44">
        <f>V248+R249-S249</f>
        <v/>
      </c>
      <c r="U249" s="44">
        <f>MIN(T249,MAX(0,$C249-SUMIFS($H249:$AU249,$H$6:$AU$6,"Rest",$H$5:$AU$5,"&lt;"&amp;T$5)))</f>
        <v/>
      </c>
      <c r="V249" s="44">
        <f>ROUND(T249-U249,2)</f>
        <v/>
      </c>
      <c r="W249" s="44">
        <f>ROUND(AA248*N(Debts!$D$9)/12,2)</f>
        <v/>
      </c>
      <c r="X249" s="44">
        <f>MIN(N(Debts!$E$9),AA248+W249)</f>
        <v/>
      </c>
      <c r="Y249" s="44">
        <f>AA248+W249-X249</f>
        <v/>
      </c>
      <c r="Z249" s="44">
        <f>MIN(Y249,MAX(0,$C249-SUMIFS($H249:$AU249,$H$6:$AU$6,"Rest",$H$5:$AU$5,"&lt;"&amp;Y$5)))</f>
        <v/>
      </c>
      <c r="AA249" s="44">
        <f>ROUND(Y249-Z249,2)</f>
        <v/>
      </c>
      <c r="AB249" s="44">
        <f>ROUND(AF248*N(Debts!$D$10)/12,2)</f>
        <v/>
      </c>
      <c r="AC249" s="44">
        <f>MIN(N(Debts!$E$10),AF248+AB249)</f>
        <v/>
      </c>
      <c r="AD249" s="44">
        <f>AF248+AB249-AC249</f>
        <v/>
      </c>
      <c r="AE249" s="44">
        <f>MIN(AD249,MAX(0,$C249-SUMIFS($H249:$AU249,$H$6:$AU$6,"Rest",$H$5:$AU$5,"&lt;"&amp;AD$5)))</f>
        <v/>
      </c>
      <c r="AF249" s="44">
        <f>ROUND(AD249-AE249,2)</f>
        <v/>
      </c>
      <c r="AG249" s="44">
        <f>ROUND(AK248*N(Debts!$D$11)/12,2)</f>
        <v/>
      </c>
      <c r="AH249" s="44">
        <f>MIN(N(Debts!$E$11),AK248+AG249)</f>
        <v/>
      </c>
      <c r="AI249" s="44">
        <f>AK248+AG249-AH249</f>
        <v/>
      </c>
      <c r="AJ249" s="44">
        <f>MIN(AI249,MAX(0,$C249-SUMIFS($H249:$AU249,$H$6:$AU$6,"Rest",$H$5:$AU$5,"&lt;"&amp;AI$5)))</f>
        <v/>
      </c>
      <c r="AK249" s="44">
        <f>ROUND(AI249-AJ249,2)</f>
        <v/>
      </c>
      <c r="AL249" s="44">
        <f>ROUND(AP248*N(Debts!$D$12)/12,2)</f>
        <v/>
      </c>
      <c r="AM249" s="44">
        <f>MIN(N(Debts!$E$12),AP248+AL249)</f>
        <v/>
      </c>
      <c r="AN249" s="44">
        <f>AP248+AL249-AM249</f>
        <v/>
      </c>
      <c r="AO249" s="44">
        <f>MIN(AN249,MAX(0,$C249-SUMIFS($H249:$AU249,$H$6:$AU$6,"Rest",$H$5:$AU$5,"&lt;"&amp;AN$5)))</f>
        <v/>
      </c>
      <c r="AP249" s="44">
        <f>ROUND(AN249-AO249,2)</f>
        <v/>
      </c>
      <c r="AQ249" s="44">
        <f>ROUND(AU248*N(Debts!$D$13)/12,2)</f>
        <v/>
      </c>
      <c r="AR249" s="44">
        <f>MIN(N(Debts!$E$13),AU248+AQ249)</f>
        <v/>
      </c>
      <c r="AS249" s="44">
        <f>AU248+AQ249-AR249</f>
        <v/>
      </c>
      <c r="AT249" s="44">
        <f>MIN(AS249,MAX(0,$C249-SUMIFS($H249:$AU249,$H$6:$AU$6,"Rest",$H$5:$AU$5,"&lt;"&amp;AS$5)))</f>
        <v/>
      </c>
      <c r="AU249" s="44">
        <f>ROUND(AS249-AT249,2)</f>
        <v/>
      </c>
    </row>
    <row r="250">
      <c r="A250" s="43" t="n">
        <v>243</v>
      </c>
      <c r="B250" s="45">
        <f>EDATE(Plan!$C$7,A250-1)</f>
        <v/>
      </c>
      <c r="C250" s="46">
        <f>IF(F249&lt;=0.005,0,MAX(0,Plan!$C$6-SUMIF($H$6:$AU$6,"Min paid",H250:AU250)))</f>
        <v/>
      </c>
      <c r="D250" s="46">
        <f>SUMIF($H$6:$AU$6,"Interest",H250:AU250)</f>
        <v/>
      </c>
      <c r="E250" s="46">
        <f>SUMIF($H$6:$AU$6,"Min paid",H250:AU250)+SUMIF($H$6:$AU$6,"Extra paid",H250:AU250)</f>
        <v/>
      </c>
      <c r="F250" s="46">
        <f>SUMIF($H$6:$AU$6,"Balance",H250:AU250)</f>
        <v/>
      </c>
      <c r="G250" s="47">
        <f>IF(AND(F250&lt;=0.005,F249&gt;0.005),A250,"")</f>
        <v/>
      </c>
      <c r="H250" s="44">
        <f>ROUND(L249*N(Debts!$D$6)/12,2)</f>
        <v/>
      </c>
      <c r="I250" s="44">
        <f>MIN(N(Debts!$E$6),L249+H250)</f>
        <v/>
      </c>
      <c r="J250" s="44">
        <f>L249+H250-I250</f>
        <v/>
      </c>
      <c r="K250" s="44">
        <f>MIN(J250,MAX(0,$C250-SUMIFS($H250:$AU250,$H$6:$AU$6,"Rest",$H$5:$AU$5,"&lt;"&amp;J$5)))</f>
        <v/>
      </c>
      <c r="L250" s="44">
        <f>ROUND(J250-K250,2)</f>
        <v/>
      </c>
      <c r="M250" s="44">
        <f>ROUND(Q249*N(Debts!$D$7)/12,2)</f>
        <v/>
      </c>
      <c r="N250" s="44">
        <f>MIN(N(Debts!$E$7),Q249+M250)</f>
        <v/>
      </c>
      <c r="O250" s="44">
        <f>Q249+M250-N250</f>
        <v/>
      </c>
      <c r="P250" s="44">
        <f>MIN(O250,MAX(0,$C250-SUMIFS($H250:$AU250,$H$6:$AU$6,"Rest",$H$5:$AU$5,"&lt;"&amp;O$5)))</f>
        <v/>
      </c>
      <c r="Q250" s="44">
        <f>ROUND(O250-P250,2)</f>
        <v/>
      </c>
      <c r="R250" s="44">
        <f>ROUND(V249*N(Debts!$D$8)/12,2)</f>
        <v/>
      </c>
      <c r="S250" s="44">
        <f>MIN(N(Debts!$E$8),V249+R250)</f>
        <v/>
      </c>
      <c r="T250" s="44">
        <f>V249+R250-S250</f>
        <v/>
      </c>
      <c r="U250" s="44">
        <f>MIN(T250,MAX(0,$C250-SUMIFS($H250:$AU250,$H$6:$AU$6,"Rest",$H$5:$AU$5,"&lt;"&amp;T$5)))</f>
        <v/>
      </c>
      <c r="V250" s="44">
        <f>ROUND(T250-U250,2)</f>
        <v/>
      </c>
      <c r="W250" s="44">
        <f>ROUND(AA249*N(Debts!$D$9)/12,2)</f>
        <v/>
      </c>
      <c r="X250" s="44">
        <f>MIN(N(Debts!$E$9),AA249+W250)</f>
        <v/>
      </c>
      <c r="Y250" s="44">
        <f>AA249+W250-X250</f>
        <v/>
      </c>
      <c r="Z250" s="44">
        <f>MIN(Y250,MAX(0,$C250-SUMIFS($H250:$AU250,$H$6:$AU$6,"Rest",$H$5:$AU$5,"&lt;"&amp;Y$5)))</f>
        <v/>
      </c>
      <c r="AA250" s="44">
        <f>ROUND(Y250-Z250,2)</f>
        <v/>
      </c>
      <c r="AB250" s="44">
        <f>ROUND(AF249*N(Debts!$D$10)/12,2)</f>
        <v/>
      </c>
      <c r="AC250" s="44">
        <f>MIN(N(Debts!$E$10),AF249+AB250)</f>
        <v/>
      </c>
      <c r="AD250" s="44">
        <f>AF249+AB250-AC250</f>
        <v/>
      </c>
      <c r="AE250" s="44">
        <f>MIN(AD250,MAX(0,$C250-SUMIFS($H250:$AU250,$H$6:$AU$6,"Rest",$H$5:$AU$5,"&lt;"&amp;AD$5)))</f>
        <v/>
      </c>
      <c r="AF250" s="44">
        <f>ROUND(AD250-AE250,2)</f>
        <v/>
      </c>
      <c r="AG250" s="44">
        <f>ROUND(AK249*N(Debts!$D$11)/12,2)</f>
        <v/>
      </c>
      <c r="AH250" s="44">
        <f>MIN(N(Debts!$E$11),AK249+AG250)</f>
        <v/>
      </c>
      <c r="AI250" s="44">
        <f>AK249+AG250-AH250</f>
        <v/>
      </c>
      <c r="AJ250" s="44">
        <f>MIN(AI250,MAX(0,$C250-SUMIFS($H250:$AU250,$H$6:$AU$6,"Rest",$H$5:$AU$5,"&lt;"&amp;AI$5)))</f>
        <v/>
      </c>
      <c r="AK250" s="44">
        <f>ROUND(AI250-AJ250,2)</f>
        <v/>
      </c>
      <c r="AL250" s="44">
        <f>ROUND(AP249*N(Debts!$D$12)/12,2)</f>
        <v/>
      </c>
      <c r="AM250" s="44">
        <f>MIN(N(Debts!$E$12),AP249+AL250)</f>
        <v/>
      </c>
      <c r="AN250" s="44">
        <f>AP249+AL250-AM250</f>
        <v/>
      </c>
      <c r="AO250" s="44">
        <f>MIN(AN250,MAX(0,$C250-SUMIFS($H250:$AU250,$H$6:$AU$6,"Rest",$H$5:$AU$5,"&lt;"&amp;AN$5)))</f>
        <v/>
      </c>
      <c r="AP250" s="44">
        <f>ROUND(AN250-AO250,2)</f>
        <v/>
      </c>
      <c r="AQ250" s="44">
        <f>ROUND(AU249*N(Debts!$D$13)/12,2)</f>
        <v/>
      </c>
      <c r="AR250" s="44">
        <f>MIN(N(Debts!$E$13),AU249+AQ250)</f>
        <v/>
      </c>
      <c r="AS250" s="44">
        <f>AU249+AQ250-AR250</f>
        <v/>
      </c>
      <c r="AT250" s="44">
        <f>MIN(AS250,MAX(0,$C250-SUMIFS($H250:$AU250,$H$6:$AU$6,"Rest",$H$5:$AU$5,"&lt;"&amp;AS$5)))</f>
        <v/>
      </c>
      <c r="AU250" s="44">
        <f>ROUND(AS250-AT250,2)</f>
        <v/>
      </c>
    </row>
    <row r="251">
      <c r="A251" s="43" t="n">
        <v>244</v>
      </c>
      <c r="B251" s="45">
        <f>EDATE(Plan!$C$7,A251-1)</f>
        <v/>
      </c>
      <c r="C251" s="46">
        <f>IF(F250&lt;=0.005,0,MAX(0,Plan!$C$6-SUMIF($H$6:$AU$6,"Min paid",H251:AU251)))</f>
        <v/>
      </c>
      <c r="D251" s="46">
        <f>SUMIF($H$6:$AU$6,"Interest",H251:AU251)</f>
        <v/>
      </c>
      <c r="E251" s="46">
        <f>SUMIF($H$6:$AU$6,"Min paid",H251:AU251)+SUMIF($H$6:$AU$6,"Extra paid",H251:AU251)</f>
        <v/>
      </c>
      <c r="F251" s="46">
        <f>SUMIF($H$6:$AU$6,"Balance",H251:AU251)</f>
        <v/>
      </c>
      <c r="G251" s="47">
        <f>IF(AND(F251&lt;=0.005,F250&gt;0.005),A251,"")</f>
        <v/>
      </c>
      <c r="H251" s="44">
        <f>ROUND(L250*N(Debts!$D$6)/12,2)</f>
        <v/>
      </c>
      <c r="I251" s="44">
        <f>MIN(N(Debts!$E$6),L250+H251)</f>
        <v/>
      </c>
      <c r="J251" s="44">
        <f>L250+H251-I251</f>
        <v/>
      </c>
      <c r="K251" s="44">
        <f>MIN(J251,MAX(0,$C251-SUMIFS($H251:$AU251,$H$6:$AU$6,"Rest",$H$5:$AU$5,"&lt;"&amp;J$5)))</f>
        <v/>
      </c>
      <c r="L251" s="44">
        <f>ROUND(J251-K251,2)</f>
        <v/>
      </c>
      <c r="M251" s="44">
        <f>ROUND(Q250*N(Debts!$D$7)/12,2)</f>
        <v/>
      </c>
      <c r="N251" s="44">
        <f>MIN(N(Debts!$E$7),Q250+M251)</f>
        <v/>
      </c>
      <c r="O251" s="44">
        <f>Q250+M251-N251</f>
        <v/>
      </c>
      <c r="P251" s="44">
        <f>MIN(O251,MAX(0,$C251-SUMIFS($H251:$AU251,$H$6:$AU$6,"Rest",$H$5:$AU$5,"&lt;"&amp;O$5)))</f>
        <v/>
      </c>
      <c r="Q251" s="44">
        <f>ROUND(O251-P251,2)</f>
        <v/>
      </c>
      <c r="R251" s="44">
        <f>ROUND(V250*N(Debts!$D$8)/12,2)</f>
        <v/>
      </c>
      <c r="S251" s="44">
        <f>MIN(N(Debts!$E$8),V250+R251)</f>
        <v/>
      </c>
      <c r="T251" s="44">
        <f>V250+R251-S251</f>
        <v/>
      </c>
      <c r="U251" s="44">
        <f>MIN(T251,MAX(0,$C251-SUMIFS($H251:$AU251,$H$6:$AU$6,"Rest",$H$5:$AU$5,"&lt;"&amp;T$5)))</f>
        <v/>
      </c>
      <c r="V251" s="44">
        <f>ROUND(T251-U251,2)</f>
        <v/>
      </c>
      <c r="W251" s="44">
        <f>ROUND(AA250*N(Debts!$D$9)/12,2)</f>
        <v/>
      </c>
      <c r="X251" s="44">
        <f>MIN(N(Debts!$E$9),AA250+W251)</f>
        <v/>
      </c>
      <c r="Y251" s="44">
        <f>AA250+W251-X251</f>
        <v/>
      </c>
      <c r="Z251" s="44">
        <f>MIN(Y251,MAX(0,$C251-SUMIFS($H251:$AU251,$H$6:$AU$6,"Rest",$H$5:$AU$5,"&lt;"&amp;Y$5)))</f>
        <v/>
      </c>
      <c r="AA251" s="44">
        <f>ROUND(Y251-Z251,2)</f>
        <v/>
      </c>
      <c r="AB251" s="44">
        <f>ROUND(AF250*N(Debts!$D$10)/12,2)</f>
        <v/>
      </c>
      <c r="AC251" s="44">
        <f>MIN(N(Debts!$E$10),AF250+AB251)</f>
        <v/>
      </c>
      <c r="AD251" s="44">
        <f>AF250+AB251-AC251</f>
        <v/>
      </c>
      <c r="AE251" s="44">
        <f>MIN(AD251,MAX(0,$C251-SUMIFS($H251:$AU251,$H$6:$AU$6,"Rest",$H$5:$AU$5,"&lt;"&amp;AD$5)))</f>
        <v/>
      </c>
      <c r="AF251" s="44">
        <f>ROUND(AD251-AE251,2)</f>
        <v/>
      </c>
      <c r="AG251" s="44">
        <f>ROUND(AK250*N(Debts!$D$11)/12,2)</f>
        <v/>
      </c>
      <c r="AH251" s="44">
        <f>MIN(N(Debts!$E$11),AK250+AG251)</f>
        <v/>
      </c>
      <c r="AI251" s="44">
        <f>AK250+AG251-AH251</f>
        <v/>
      </c>
      <c r="AJ251" s="44">
        <f>MIN(AI251,MAX(0,$C251-SUMIFS($H251:$AU251,$H$6:$AU$6,"Rest",$H$5:$AU$5,"&lt;"&amp;AI$5)))</f>
        <v/>
      </c>
      <c r="AK251" s="44">
        <f>ROUND(AI251-AJ251,2)</f>
        <v/>
      </c>
      <c r="AL251" s="44">
        <f>ROUND(AP250*N(Debts!$D$12)/12,2)</f>
        <v/>
      </c>
      <c r="AM251" s="44">
        <f>MIN(N(Debts!$E$12),AP250+AL251)</f>
        <v/>
      </c>
      <c r="AN251" s="44">
        <f>AP250+AL251-AM251</f>
        <v/>
      </c>
      <c r="AO251" s="44">
        <f>MIN(AN251,MAX(0,$C251-SUMIFS($H251:$AU251,$H$6:$AU$6,"Rest",$H$5:$AU$5,"&lt;"&amp;AN$5)))</f>
        <v/>
      </c>
      <c r="AP251" s="44">
        <f>ROUND(AN251-AO251,2)</f>
        <v/>
      </c>
      <c r="AQ251" s="44">
        <f>ROUND(AU250*N(Debts!$D$13)/12,2)</f>
        <v/>
      </c>
      <c r="AR251" s="44">
        <f>MIN(N(Debts!$E$13),AU250+AQ251)</f>
        <v/>
      </c>
      <c r="AS251" s="44">
        <f>AU250+AQ251-AR251</f>
        <v/>
      </c>
      <c r="AT251" s="44">
        <f>MIN(AS251,MAX(0,$C251-SUMIFS($H251:$AU251,$H$6:$AU$6,"Rest",$H$5:$AU$5,"&lt;"&amp;AS$5)))</f>
        <v/>
      </c>
      <c r="AU251" s="44">
        <f>ROUND(AS251-AT251,2)</f>
        <v/>
      </c>
    </row>
    <row r="252">
      <c r="A252" s="43" t="n">
        <v>245</v>
      </c>
      <c r="B252" s="45">
        <f>EDATE(Plan!$C$7,A252-1)</f>
        <v/>
      </c>
      <c r="C252" s="46">
        <f>IF(F251&lt;=0.005,0,MAX(0,Plan!$C$6-SUMIF($H$6:$AU$6,"Min paid",H252:AU252)))</f>
        <v/>
      </c>
      <c r="D252" s="46">
        <f>SUMIF($H$6:$AU$6,"Interest",H252:AU252)</f>
        <v/>
      </c>
      <c r="E252" s="46">
        <f>SUMIF($H$6:$AU$6,"Min paid",H252:AU252)+SUMIF($H$6:$AU$6,"Extra paid",H252:AU252)</f>
        <v/>
      </c>
      <c r="F252" s="46">
        <f>SUMIF($H$6:$AU$6,"Balance",H252:AU252)</f>
        <v/>
      </c>
      <c r="G252" s="47">
        <f>IF(AND(F252&lt;=0.005,F251&gt;0.005),A252,"")</f>
        <v/>
      </c>
      <c r="H252" s="44">
        <f>ROUND(L251*N(Debts!$D$6)/12,2)</f>
        <v/>
      </c>
      <c r="I252" s="44">
        <f>MIN(N(Debts!$E$6),L251+H252)</f>
        <v/>
      </c>
      <c r="J252" s="44">
        <f>L251+H252-I252</f>
        <v/>
      </c>
      <c r="K252" s="44">
        <f>MIN(J252,MAX(0,$C252-SUMIFS($H252:$AU252,$H$6:$AU$6,"Rest",$H$5:$AU$5,"&lt;"&amp;J$5)))</f>
        <v/>
      </c>
      <c r="L252" s="44">
        <f>ROUND(J252-K252,2)</f>
        <v/>
      </c>
      <c r="M252" s="44">
        <f>ROUND(Q251*N(Debts!$D$7)/12,2)</f>
        <v/>
      </c>
      <c r="N252" s="44">
        <f>MIN(N(Debts!$E$7),Q251+M252)</f>
        <v/>
      </c>
      <c r="O252" s="44">
        <f>Q251+M252-N252</f>
        <v/>
      </c>
      <c r="P252" s="44">
        <f>MIN(O252,MAX(0,$C252-SUMIFS($H252:$AU252,$H$6:$AU$6,"Rest",$H$5:$AU$5,"&lt;"&amp;O$5)))</f>
        <v/>
      </c>
      <c r="Q252" s="44">
        <f>ROUND(O252-P252,2)</f>
        <v/>
      </c>
      <c r="R252" s="44">
        <f>ROUND(V251*N(Debts!$D$8)/12,2)</f>
        <v/>
      </c>
      <c r="S252" s="44">
        <f>MIN(N(Debts!$E$8),V251+R252)</f>
        <v/>
      </c>
      <c r="T252" s="44">
        <f>V251+R252-S252</f>
        <v/>
      </c>
      <c r="U252" s="44">
        <f>MIN(T252,MAX(0,$C252-SUMIFS($H252:$AU252,$H$6:$AU$6,"Rest",$H$5:$AU$5,"&lt;"&amp;T$5)))</f>
        <v/>
      </c>
      <c r="V252" s="44">
        <f>ROUND(T252-U252,2)</f>
        <v/>
      </c>
      <c r="W252" s="44">
        <f>ROUND(AA251*N(Debts!$D$9)/12,2)</f>
        <v/>
      </c>
      <c r="X252" s="44">
        <f>MIN(N(Debts!$E$9),AA251+W252)</f>
        <v/>
      </c>
      <c r="Y252" s="44">
        <f>AA251+W252-X252</f>
        <v/>
      </c>
      <c r="Z252" s="44">
        <f>MIN(Y252,MAX(0,$C252-SUMIFS($H252:$AU252,$H$6:$AU$6,"Rest",$H$5:$AU$5,"&lt;"&amp;Y$5)))</f>
        <v/>
      </c>
      <c r="AA252" s="44">
        <f>ROUND(Y252-Z252,2)</f>
        <v/>
      </c>
      <c r="AB252" s="44">
        <f>ROUND(AF251*N(Debts!$D$10)/12,2)</f>
        <v/>
      </c>
      <c r="AC252" s="44">
        <f>MIN(N(Debts!$E$10),AF251+AB252)</f>
        <v/>
      </c>
      <c r="AD252" s="44">
        <f>AF251+AB252-AC252</f>
        <v/>
      </c>
      <c r="AE252" s="44">
        <f>MIN(AD252,MAX(0,$C252-SUMIFS($H252:$AU252,$H$6:$AU$6,"Rest",$H$5:$AU$5,"&lt;"&amp;AD$5)))</f>
        <v/>
      </c>
      <c r="AF252" s="44">
        <f>ROUND(AD252-AE252,2)</f>
        <v/>
      </c>
      <c r="AG252" s="44">
        <f>ROUND(AK251*N(Debts!$D$11)/12,2)</f>
        <v/>
      </c>
      <c r="AH252" s="44">
        <f>MIN(N(Debts!$E$11),AK251+AG252)</f>
        <v/>
      </c>
      <c r="AI252" s="44">
        <f>AK251+AG252-AH252</f>
        <v/>
      </c>
      <c r="AJ252" s="44">
        <f>MIN(AI252,MAX(0,$C252-SUMIFS($H252:$AU252,$H$6:$AU$6,"Rest",$H$5:$AU$5,"&lt;"&amp;AI$5)))</f>
        <v/>
      </c>
      <c r="AK252" s="44">
        <f>ROUND(AI252-AJ252,2)</f>
        <v/>
      </c>
      <c r="AL252" s="44">
        <f>ROUND(AP251*N(Debts!$D$12)/12,2)</f>
        <v/>
      </c>
      <c r="AM252" s="44">
        <f>MIN(N(Debts!$E$12),AP251+AL252)</f>
        <v/>
      </c>
      <c r="AN252" s="44">
        <f>AP251+AL252-AM252</f>
        <v/>
      </c>
      <c r="AO252" s="44">
        <f>MIN(AN252,MAX(0,$C252-SUMIFS($H252:$AU252,$H$6:$AU$6,"Rest",$H$5:$AU$5,"&lt;"&amp;AN$5)))</f>
        <v/>
      </c>
      <c r="AP252" s="44">
        <f>ROUND(AN252-AO252,2)</f>
        <v/>
      </c>
      <c r="AQ252" s="44">
        <f>ROUND(AU251*N(Debts!$D$13)/12,2)</f>
        <v/>
      </c>
      <c r="AR252" s="44">
        <f>MIN(N(Debts!$E$13),AU251+AQ252)</f>
        <v/>
      </c>
      <c r="AS252" s="44">
        <f>AU251+AQ252-AR252</f>
        <v/>
      </c>
      <c r="AT252" s="44">
        <f>MIN(AS252,MAX(0,$C252-SUMIFS($H252:$AU252,$H$6:$AU$6,"Rest",$H$5:$AU$5,"&lt;"&amp;AS$5)))</f>
        <v/>
      </c>
      <c r="AU252" s="44">
        <f>ROUND(AS252-AT252,2)</f>
        <v/>
      </c>
    </row>
    <row r="253">
      <c r="A253" s="43" t="n">
        <v>246</v>
      </c>
      <c r="B253" s="45">
        <f>EDATE(Plan!$C$7,A253-1)</f>
        <v/>
      </c>
      <c r="C253" s="46">
        <f>IF(F252&lt;=0.005,0,MAX(0,Plan!$C$6-SUMIF($H$6:$AU$6,"Min paid",H253:AU253)))</f>
        <v/>
      </c>
      <c r="D253" s="46">
        <f>SUMIF($H$6:$AU$6,"Interest",H253:AU253)</f>
        <v/>
      </c>
      <c r="E253" s="46">
        <f>SUMIF($H$6:$AU$6,"Min paid",H253:AU253)+SUMIF($H$6:$AU$6,"Extra paid",H253:AU253)</f>
        <v/>
      </c>
      <c r="F253" s="46">
        <f>SUMIF($H$6:$AU$6,"Balance",H253:AU253)</f>
        <v/>
      </c>
      <c r="G253" s="47">
        <f>IF(AND(F253&lt;=0.005,F252&gt;0.005),A253,"")</f>
        <v/>
      </c>
      <c r="H253" s="44">
        <f>ROUND(L252*N(Debts!$D$6)/12,2)</f>
        <v/>
      </c>
      <c r="I253" s="44">
        <f>MIN(N(Debts!$E$6),L252+H253)</f>
        <v/>
      </c>
      <c r="J253" s="44">
        <f>L252+H253-I253</f>
        <v/>
      </c>
      <c r="K253" s="44">
        <f>MIN(J253,MAX(0,$C253-SUMIFS($H253:$AU253,$H$6:$AU$6,"Rest",$H$5:$AU$5,"&lt;"&amp;J$5)))</f>
        <v/>
      </c>
      <c r="L253" s="44">
        <f>ROUND(J253-K253,2)</f>
        <v/>
      </c>
      <c r="M253" s="44">
        <f>ROUND(Q252*N(Debts!$D$7)/12,2)</f>
        <v/>
      </c>
      <c r="N253" s="44">
        <f>MIN(N(Debts!$E$7),Q252+M253)</f>
        <v/>
      </c>
      <c r="O253" s="44">
        <f>Q252+M253-N253</f>
        <v/>
      </c>
      <c r="P253" s="44">
        <f>MIN(O253,MAX(0,$C253-SUMIFS($H253:$AU253,$H$6:$AU$6,"Rest",$H$5:$AU$5,"&lt;"&amp;O$5)))</f>
        <v/>
      </c>
      <c r="Q253" s="44">
        <f>ROUND(O253-P253,2)</f>
        <v/>
      </c>
      <c r="R253" s="44">
        <f>ROUND(V252*N(Debts!$D$8)/12,2)</f>
        <v/>
      </c>
      <c r="S253" s="44">
        <f>MIN(N(Debts!$E$8),V252+R253)</f>
        <v/>
      </c>
      <c r="T253" s="44">
        <f>V252+R253-S253</f>
        <v/>
      </c>
      <c r="U253" s="44">
        <f>MIN(T253,MAX(0,$C253-SUMIFS($H253:$AU253,$H$6:$AU$6,"Rest",$H$5:$AU$5,"&lt;"&amp;T$5)))</f>
        <v/>
      </c>
      <c r="V253" s="44">
        <f>ROUND(T253-U253,2)</f>
        <v/>
      </c>
      <c r="W253" s="44">
        <f>ROUND(AA252*N(Debts!$D$9)/12,2)</f>
        <v/>
      </c>
      <c r="X253" s="44">
        <f>MIN(N(Debts!$E$9),AA252+W253)</f>
        <v/>
      </c>
      <c r="Y253" s="44">
        <f>AA252+W253-X253</f>
        <v/>
      </c>
      <c r="Z253" s="44">
        <f>MIN(Y253,MAX(0,$C253-SUMIFS($H253:$AU253,$H$6:$AU$6,"Rest",$H$5:$AU$5,"&lt;"&amp;Y$5)))</f>
        <v/>
      </c>
      <c r="AA253" s="44">
        <f>ROUND(Y253-Z253,2)</f>
        <v/>
      </c>
      <c r="AB253" s="44">
        <f>ROUND(AF252*N(Debts!$D$10)/12,2)</f>
        <v/>
      </c>
      <c r="AC253" s="44">
        <f>MIN(N(Debts!$E$10),AF252+AB253)</f>
        <v/>
      </c>
      <c r="AD253" s="44">
        <f>AF252+AB253-AC253</f>
        <v/>
      </c>
      <c r="AE253" s="44">
        <f>MIN(AD253,MAX(0,$C253-SUMIFS($H253:$AU253,$H$6:$AU$6,"Rest",$H$5:$AU$5,"&lt;"&amp;AD$5)))</f>
        <v/>
      </c>
      <c r="AF253" s="44">
        <f>ROUND(AD253-AE253,2)</f>
        <v/>
      </c>
      <c r="AG253" s="44">
        <f>ROUND(AK252*N(Debts!$D$11)/12,2)</f>
        <v/>
      </c>
      <c r="AH253" s="44">
        <f>MIN(N(Debts!$E$11),AK252+AG253)</f>
        <v/>
      </c>
      <c r="AI253" s="44">
        <f>AK252+AG253-AH253</f>
        <v/>
      </c>
      <c r="AJ253" s="44">
        <f>MIN(AI253,MAX(0,$C253-SUMIFS($H253:$AU253,$H$6:$AU$6,"Rest",$H$5:$AU$5,"&lt;"&amp;AI$5)))</f>
        <v/>
      </c>
      <c r="AK253" s="44">
        <f>ROUND(AI253-AJ253,2)</f>
        <v/>
      </c>
      <c r="AL253" s="44">
        <f>ROUND(AP252*N(Debts!$D$12)/12,2)</f>
        <v/>
      </c>
      <c r="AM253" s="44">
        <f>MIN(N(Debts!$E$12),AP252+AL253)</f>
        <v/>
      </c>
      <c r="AN253" s="44">
        <f>AP252+AL253-AM253</f>
        <v/>
      </c>
      <c r="AO253" s="44">
        <f>MIN(AN253,MAX(0,$C253-SUMIFS($H253:$AU253,$H$6:$AU$6,"Rest",$H$5:$AU$5,"&lt;"&amp;AN$5)))</f>
        <v/>
      </c>
      <c r="AP253" s="44">
        <f>ROUND(AN253-AO253,2)</f>
        <v/>
      </c>
      <c r="AQ253" s="44">
        <f>ROUND(AU252*N(Debts!$D$13)/12,2)</f>
        <v/>
      </c>
      <c r="AR253" s="44">
        <f>MIN(N(Debts!$E$13),AU252+AQ253)</f>
        <v/>
      </c>
      <c r="AS253" s="44">
        <f>AU252+AQ253-AR253</f>
        <v/>
      </c>
      <c r="AT253" s="44">
        <f>MIN(AS253,MAX(0,$C253-SUMIFS($H253:$AU253,$H$6:$AU$6,"Rest",$H$5:$AU$5,"&lt;"&amp;AS$5)))</f>
        <v/>
      </c>
      <c r="AU253" s="44">
        <f>ROUND(AS253-AT253,2)</f>
        <v/>
      </c>
    </row>
    <row r="254">
      <c r="A254" s="43" t="n">
        <v>247</v>
      </c>
      <c r="B254" s="45">
        <f>EDATE(Plan!$C$7,A254-1)</f>
        <v/>
      </c>
      <c r="C254" s="46">
        <f>IF(F253&lt;=0.005,0,MAX(0,Plan!$C$6-SUMIF($H$6:$AU$6,"Min paid",H254:AU254)))</f>
        <v/>
      </c>
      <c r="D254" s="46">
        <f>SUMIF($H$6:$AU$6,"Interest",H254:AU254)</f>
        <v/>
      </c>
      <c r="E254" s="46">
        <f>SUMIF($H$6:$AU$6,"Min paid",H254:AU254)+SUMIF($H$6:$AU$6,"Extra paid",H254:AU254)</f>
        <v/>
      </c>
      <c r="F254" s="46">
        <f>SUMIF($H$6:$AU$6,"Balance",H254:AU254)</f>
        <v/>
      </c>
      <c r="G254" s="47">
        <f>IF(AND(F254&lt;=0.005,F253&gt;0.005),A254,"")</f>
        <v/>
      </c>
      <c r="H254" s="44">
        <f>ROUND(L253*N(Debts!$D$6)/12,2)</f>
        <v/>
      </c>
      <c r="I254" s="44">
        <f>MIN(N(Debts!$E$6),L253+H254)</f>
        <v/>
      </c>
      <c r="J254" s="44">
        <f>L253+H254-I254</f>
        <v/>
      </c>
      <c r="K254" s="44">
        <f>MIN(J254,MAX(0,$C254-SUMIFS($H254:$AU254,$H$6:$AU$6,"Rest",$H$5:$AU$5,"&lt;"&amp;J$5)))</f>
        <v/>
      </c>
      <c r="L254" s="44">
        <f>ROUND(J254-K254,2)</f>
        <v/>
      </c>
      <c r="M254" s="44">
        <f>ROUND(Q253*N(Debts!$D$7)/12,2)</f>
        <v/>
      </c>
      <c r="N254" s="44">
        <f>MIN(N(Debts!$E$7),Q253+M254)</f>
        <v/>
      </c>
      <c r="O254" s="44">
        <f>Q253+M254-N254</f>
        <v/>
      </c>
      <c r="P254" s="44">
        <f>MIN(O254,MAX(0,$C254-SUMIFS($H254:$AU254,$H$6:$AU$6,"Rest",$H$5:$AU$5,"&lt;"&amp;O$5)))</f>
        <v/>
      </c>
      <c r="Q254" s="44">
        <f>ROUND(O254-P254,2)</f>
        <v/>
      </c>
      <c r="R254" s="44">
        <f>ROUND(V253*N(Debts!$D$8)/12,2)</f>
        <v/>
      </c>
      <c r="S254" s="44">
        <f>MIN(N(Debts!$E$8),V253+R254)</f>
        <v/>
      </c>
      <c r="T254" s="44">
        <f>V253+R254-S254</f>
        <v/>
      </c>
      <c r="U254" s="44">
        <f>MIN(T254,MAX(0,$C254-SUMIFS($H254:$AU254,$H$6:$AU$6,"Rest",$H$5:$AU$5,"&lt;"&amp;T$5)))</f>
        <v/>
      </c>
      <c r="V254" s="44">
        <f>ROUND(T254-U254,2)</f>
        <v/>
      </c>
      <c r="W254" s="44">
        <f>ROUND(AA253*N(Debts!$D$9)/12,2)</f>
        <v/>
      </c>
      <c r="X254" s="44">
        <f>MIN(N(Debts!$E$9),AA253+W254)</f>
        <v/>
      </c>
      <c r="Y254" s="44">
        <f>AA253+W254-X254</f>
        <v/>
      </c>
      <c r="Z254" s="44">
        <f>MIN(Y254,MAX(0,$C254-SUMIFS($H254:$AU254,$H$6:$AU$6,"Rest",$H$5:$AU$5,"&lt;"&amp;Y$5)))</f>
        <v/>
      </c>
      <c r="AA254" s="44">
        <f>ROUND(Y254-Z254,2)</f>
        <v/>
      </c>
      <c r="AB254" s="44">
        <f>ROUND(AF253*N(Debts!$D$10)/12,2)</f>
        <v/>
      </c>
      <c r="AC254" s="44">
        <f>MIN(N(Debts!$E$10),AF253+AB254)</f>
        <v/>
      </c>
      <c r="AD254" s="44">
        <f>AF253+AB254-AC254</f>
        <v/>
      </c>
      <c r="AE254" s="44">
        <f>MIN(AD254,MAX(0,$C254-SUMIFS($H254:$AU254,$H$6:$AU$6,"Rest",$H$5:$AU$5,"&lt;"&amp;AD$5)))</f>
        <v/>
      </c>
      <c r="AF254" s="44">
        <f>ROUND(AD254-AE254,2)</f>
        <v/>
      </c>
      <c r="AG254" s="44">
        <f>ROUND(AK253*N(Debts!$D$11)/12,2)</f>
        <v/>
      </c>
      <c r="AH254" s="44">
        <f>MIN(N(Debts!$E$11),AK253+AG254)</f>
        <v/>
      </c>
      <c r="AI254" s="44">
        <f>AK253+AG254-AH254</f>
        <v/>
      </c>
      <c r="AJ254" s="44">
        <f>MIN(AI254,MAX(0,$C254-SUMIFS($H254:$AU254,$H$6:$AU$6,"Rest",$H$5:$AU$5,"&lt;"&amp;AI$5)))</f>
        <v/>
      </c>
      <c r="AK254" s="44">
        <f>ROUND(AI254-AJ254,2)</f>
        <v/>
      </c>
      <c r="AL254" s="44">
        <f>ROUND(AP253*N(Debts!$D$12)/12,2)</f>
        <v/>
      </c>
      <c r="AM254" s="44">
        <f>MIN(N(Debts!$E$12),AP253+AL254)</f>
        <v/>
      </c>
      <c r="AN254" s="44">
        <f>AP253+AL254-AM254</f>
        <v/>
      </c>
      <c r="AO254" s="44">
        <f>MIN(AN254,MAX(0,$C254-SUMIFS($H254:$AU254,$H$6:$AU$6,"Rest",$H$5:$AU$5,"&lt;"&amp;AN$5)))</f>
        <v/>
      </c>
      <c r="AP254" s="44">
        <f>ROUND(AN254-AO254,2)</f>
        <v/>
      </c>
      <c r="AQ254" s="44">
        <f>ROUND(AU253*N(Debts!$D$13)/12,2)</f>
        <v/>
      </c>
      <c r="AR254" s="44">
        <f>MIN(N(Debts!$E$13),AU253+AQ254)</f>
        <v/>
      </c>
      <c r="AS254" s="44">
        <f>AU253+AQ254-AR254</f>
        <v/>
      </c>
      <c r="AT254" s="44">
        <f>MIN(AS254,MAX(0,$C254-SUMIFS($H254:$AU254,$H$6:$AU$6,"Rest",$H$5:$AU$5,"&lt;"&amp;AS$5)))</f>
        <v/>
      </c>
      <c r="AU254" s="44">
        <f>ROUND(AS254-AT254,2)</f>
        <v/>
      </c>
    </row>
    <row r="255">
      <c r="A255" s="43" t="n">
        <v>248</v>
      </c>
      <c r="B255" s="45">
        <f>EDATE(Plan!$C$7,A255-1)</f>
        <v/>
      </c>
      <c r="C255" s="46">
        <f>IF(F254&lt;=0.005,0,MAX(0,Plan!$C$6-SUMIF($H$6:$AU$6,"Min paid",H255:AU255)))</f>
        <v/>
      </c>
      <c r="D255" s="46">
        <f>SUMIF($H$6:$AU$6,"Interest",H255:AU255)</f>
        <v/>
      </c>
      <c r="E255" s="46">
        <f>SUMIF($H$6:$AU$6,"Min paid",H255:AU255)+SUMIF($H$6:$AU$6,"Extra paid",H255:AU255)</f>
        <v/>
      </c>
      <c r="F255" s="46">
        <f>SUMIF($H$6:$AU$6,"Balance",H255:AU255)</f>
        <v/>
      </c>
      <c r="G255" s="47">
        <f>IF(AND(F255&lt;=0.005,F254&gt;0.005),A255,"")</f>
        <v/>
      </c>
      <c r="H255" s="44">
        <f>ROUND(L254*N(Debts!$D$6)/12,2)</f>
        <v/>
      </c>
      <c r="I255" s="44">
        <f>MIN(N(Debts!$E$6),L254+H255)</f>
        <v/>
      </c>
      <c r="J255" s="44">
        <f>L254+H255-I255</f>
        <v/>
      </c>
      <c r="K255" s="44">
        <f>MIN(J255,MAX(0,$C255-SUMIFS($H255:$AU255,$H$6:$AU$6,"Rest",$H$5:$AU$5,"&lt;"&amp;J$5)))</f>
        <v/>
      </c>
      <c r="L255" s="44">
        <f>ROUND(J255-K255,2)</f>
        <v/>
      </c>
      <c r="M255" s="44">
        <f>ROUND(Q254*N(Debts!$D$7)/12,2)</f>
        <v/>
      </c>
      <c r="N255" s="44">
        <f>MIN(N(Debts!$E$7),Q254+M255)</f>
        <v/>
      </c>
      <c r="O255" s="44">
        <f>Q254+M255-N255</f>
        <v/>
      </c>
      <c r="P255" s="44">
        <f>MIN(O255,MAX(0,$C255-SUMIFS($H255:$AU255,$H$6:$AU$6,"Rest",$H$5:$AU$5,"&lt;"&amp;O$5)))</f>
        <v/>
      </c>
      <c r="Q255" s="44">
        <f>ROUND(O255-P255,2)</f>
        <v/>
      </c>
      <c r="R255" s="44">
        <f>ROUND(V254*N(Debts!$D$8)/12,2)</f>
        <v/>
      </c>
      <c r="S255" s="44">
        <f>MIN(N(Debts!$E$8),V254+R255)</f>
        <v/>
      </c>
      <c r="T255" s="44">
        <f>V254+R255-S255</f>
        <v/>
      </c>
      <c r="U255" s="44">
        <f>MIN(T255,MAX(0,$C255-SUMIFS($H255:$AU255,$H$6:$AU$6,"Rest",$H$5:$AU$5,"&lt;"&amp;T$5)))</f>
        <v/>
      </c>
      <c r="V255" s="44">
        <f>ROUND(T255-U255,2)</f>
        <v/>
      </c>
      <c r="W255" s="44">
        <f>ROUND(AA254*N(Debts!$D$9)/12,2)</f>
        <v/>
      </c>
      <c r="X255" s="44">
        <f>MIN(N(Debts!$E$9),AA254+W255)</f>
        <v/>
      </c>
      <c r="Y255" s="44">
        <f>AA254+W255-X255</f>
        <v/>
      </c>
      <c r="Z255" s="44">
        <f>MIN(Y255,MAX(0,$C255-SUMIFS($H255:$AU255,$H$6:$AU$6,"Rest",$H$5:$AU$5,"&lt;"&amp;Y$5)))</f>
        <v/>
      </c>
      <c r="AA255" s="44">
        <f>ROUND(Y255-Z255,2)</f>
        <v/>
      </c>
      <c r="AB255" s="44">
        <f>ROUND(AF254*N(Debts!$D$10)/12,2)</f>
        <v/>
      </c>
      <c r="AC255" s="44">
        <f>MIN(N(Debts!$E$10),AF254+AB255)</f>
        <v/>
      </c>
      <c r="AD255" s="44">
        <f>AF254+AB255-AC255</f>
        <v/>
      </c>
      <c r="AE255" s="44">
        <f>MIN(AD255,MAX(0,$C255-SUMIFS($H255:$AU255,$H$6:$AU$6,"Rest",$H$5:$AU$5,"&lt;"&amp;AD$5)))</f>
        <v/>
      </c>
      <c r="AF255" s="44">
        <f>ROUND(AD255-AE255,2)</f>
        <v/>
      </c>
      <c r="AG255" s="44">
        <f>ROUND(AK254*N(Debts!$D$11)/12,2)</f>
        <v/>
      </c>
      <c r="AH255" s="44">
        <f>MIN(N(Debts!$E$11),AK254+AG255)</f>
        <v/>
      </c>
      <c r="AI255" s="44">
        <f>AK254+AG255-AH255</f>
        <v/>
      </c>
      <c r="AJ255" s="44">
        <f>MIN(AI255,MAX(0,$C255-SUMIFS($H255:$AU255,$H$6:$AU$6,"Rest",$H$5:$AU$5,"&lt;"&amp;AI$5)))</f>
        <v/>
      </c>
      <c r="AK255" s="44">
        <f>ROUND(AI255-AJ255,2)</f>
        <v/>
      </c>
      <c r="AL255" s="44">
        <f>ROUND(AP254*N(Debts!$D$12)/12,2)</f>
        <v/>
      </c>
      <c r="AM255" s="44">
        <f>MIN(N(Debts!$E$12),AP254+AL255)</f>
        <v/>
      </c>
      <c r="AN255" s="44">
        <f>AP254+AL255-AM255</f>
        <v/>
      </c>
      <c r="AO255" s="44">
        <f>MIN(AN255,MAX(0,$C255-SUMIFS($H255:$AU255,$H$6:$AU$6,"Rest",$H$5:$AU$5,"&lt;"&amp;AN$5)))</f>
        <v/>
      </c>
      <c r="AP255" s="44">
        <f>ROUND(AN255-AO255,2)</f>
        <v/>
      </c>
      <c r="AQ255" s="44">
        <f>ROUND(AU254*N(Debts!$D$13)/12,2)</f>
        <v/>
      </c>
      <c r="AR255" s="44">
        <f>MIN(N(Debts!$E$13),AU254+AQ255)</f>
        <v/>
      </c>
      <c r="AS255" s="44">
        <f>AU254+AQ255-AR255</f>
        <v/>
      </c>
      <c r="AT255" s="44">
        <f>MIN(AS255,MAX(0,$C255-SUMIFS($H255:$AU255,$H$6:$AU$6,"Rest",$H$5:$AU$5,"&lt;"&amp;AS$5)))</f>
        <v/>
      </c>
      <c r="AU255" s="44">
        <f>ROUND(AS255-AT255,2)</f>
        <v/>
      </c>
    </row>
    <row r="256">
      <c r="A256" s="43" t="n">
        <v>249</v>
      </c>
      <c r="B256" s="45">
        <f>EDATE(Plan!$C$7,A256-1)</f>
        <v/>
      </c>
      <c r="C256" s="46">
        <f>IF(F255&lt;=0.005,0,MAX(0,Plan!$C$6-SUMIF($H$6:$AU$6,"Min paid",H256:AU256)))</f>
        <v/>
      </c>
      <c r="D256" s="46">
        <f>SUMIF($H$6:$AU$6,"Interest",H256:AU256)</f>
        <v/>
      </c>
      <c r="E256" s="46">
        <f>SUMIF($H$6:$AU$6,"Min paid",H256:AU256)+SUMIF($H$6:$AU$6,"Extra paid",H256:AU256)</f>
        <v/>
      </c>
      <c r="F256" s="46">
        <f>SUMIF($H$6:$AU$6,"Balance",H256:AU256)</f>
        <v/>
      </c>
      <c r="G256" s="47">
        <f>IF(AND(F256&lt;=0.005,F255&gt;0.005),A256,"")</f>
        <v/>
      </c>
      <c r="H256" s="44">
        <f>ROUND(L255*N(Debts!$D$6)/12,2)</f>
        <v/>
      </c>
      <c r="I256" s="44">
        <f>MIN(N(Debts!$E$6),L255+H256)</f>
        <v/>
      </c>
      <c r="J256" s="44">
        <f>L255+H256-I256</f>
        <v/>
      </c>
      <c r="K256" s="44">
        <f>MIN(J256,MAX(0,$C256-SUMIFS($H256:$AU256,$H$6:$AU$6,"Rest",$H$5:$AU$5,"&lt;"&amp;J$5)))</f>
        <v/>
      </c>
      <c r="L256" s="44">
        <f>ROUND(J256-K256,2)</f>
        <v/>
      </c>
      <c r="M256" s="44">
        <f>ROUND(Q255*N(Debts!$D$7)/12,2)</f>
        <v/>
      </c>
      <c r="N256" s="44">
        <f>MIN(N(Debts!$E$7),Q255+M256)</f>
        <v/>
      </c>
      <c r="O256" s="44">
        <f>Q255+M256-N256</f>
        <v/>
      </c>
      <c r="P256" s="44">
        <f>MIN(O256,MAX(0,$C256-SUMIFS($H256:$AU256,$H$6:$AU$6,"Rest",$H$5:$AU$5,"&lt;"&amp;O$5)))</f>
        <v/>
      </c>
      <c r="Q256" s="44">
        <f>ROUND(O256-P256,2)</f>
        <v/>
      </c>
      <c r="R256" s="44">
        <f>ROUND(V255*N(Debts!$D$8)/12,2)</f>
        <v/>
      </c>
      <c r="S256" s="44">
        <f>MIN(N(Debts!$E$8),V255+R256)</f>
        <v/>
      </c>
      <c r="T256" s="44">
        <f>V255+R256-S256</f>
        <v/>
      </c>
      <c r="U256" s="44">
        <f>MIN(T256,MAX(0,$C256-SUMIFS($H256:$AU256,$H$6:$AU$6,"Rest",$H$5:$AU$5,"&lt;"&amp;T$5)))</f>
        <v/>
      </c>
      <c r="V256" s="44">
        <f>ROUND(T256-U256,2)</f>
        <v/>
      </c>
      <c r="W256" s="44">
        <f>ROUND(AA255*N(Debts!$D$9)/12,2)</f>
        <v/>
      </c>
      <c r="X256" s="44">
        <f>MIN(N(Debts!$E$9),AA255+W256)</f>
        <v/>
      </c>
      <c r="Y256" s="44">
        <f>AA255+W256-X256</f>
        <v/>
      </c>
      <c r="Z256" s="44">
        <f>MIN(Y256,MAX(0,$C256-SUMIFS($H256:$AU256,$H$6:$AU$6,"Rest",$H$5:$AU$5,"&lt;"&amp;Y$5)))</f>
        <v/>
      </c>
      <c r="AA256" s="44">
        <f>ROUND(Y256-Z256,2)</f>
        <v/>
      </c>
      <c r="AB256" s="44">
        <f>ROUND(AF255*N(Debts!$D$10)/12,2)</f>
        <v/>
      </c>
      <c r="AC256" s="44">
        <f>MIN(N(Debts!$E$10),AF255+AB256)</f>
        <v/>
      </c>
      <c r="AD256" s="44">
        <f>AF255+AB256-AC256</f>
        <v/>
      </c>
      <c r="AE256" s="44">
        <f>MIN(AD256,MAX(0,$C256-SUMIFS($H256:$AU256,$H$6:$AU$6,"Rest",$H$5:$AU$5,"&lt;"&amp;AD$5)))</f>
        <v/>
      </c>
      <c r="AF256" s="44">
        <f>ROUND(AD256-AE256,2)</f>
        <v/>
      </c>
      <c r="AG256" s="44">
        <f>ROUND(AK255*N(Debts!$D$11)/12,2)</f>
        <v/>
      </c>
      <c r="AH256" s="44">
        <f>MIN(N(Debts!$E$11),AK255+AG256)</f>
        <v/>
      </c>
      <c r="AI256" s="44">
        <f>AK255+AG256-AH256</f>
        <v/>
      </c>
      <c r="AJ256" s="44">
        <f>MIN(AI256,MAX(0,$C256-SUMIFS($H256:$AU256,$H$6:$AU$6,"Rest",$H$5:$AU$5,"&lt;"&amp;AI$5)))</f>
        <v/>
      </c>
      <c r="AK256" s="44">
        <f>ROUND(AI256-AJ256,2)</f>
        <v/>
      </c>
      <c r="AL256" s="44">
        <f>ROUND(AP255*N(Debts!$D$12)/12,2)</f>
        <v/>
      </c>
      <c r="AM256" s="44">
        <f>MIN(N(Debts!$E$12),AP255+AL256)</f>
        <v/>
      </c>
      <c r="AN256" s="44">
        <f>AP255+AL256-AM256</f>
        <v/>
      </c>
      <c r="AO256" s="44">
        <f>MIN(AN256,MAX(0,$C256-SUMIFS($H256:$AU256,$H$6:$AU$6,"Rest",$H$5:$AU$5,"&lt;"&amp;AN$5)))</f>
        <v/>
      </c>
      <c r="AP256" s="44">
        <f>ROUND(AN256-AO256,2)</f>
        <v/>
      </c>
      <c r="AQ256" s="44">
        <f>ROUND(AU255*N(Debts!$D$13)/12,2)</f>
        <v/>
      </c>
      <c r="AR256" s="44">
        <f>MIN(N(Debts!$E$13),AU255+AQ256)</f>
        <v/>
      </c>
      <c r="AS256" s="44">
        <f>AU255+AQ256-AR256</f>
        <v/>
      </c>
      <c r="AT256" s="44">
        <f>MIN(AS256,MAX(0,$C256-SUMIFS($H256:$AU256,$H$6:$AU$6,"Rest",$H$5:$AU$5,"&lt;"&amp;AS$5)))</f>
        <v/>
      </c>
      <c r="AU256" s="44">
        <f>ROUND(AS256-AT256,2)</f>
        <v/>
      </c>
    </row>
    <row r="257">
      <c r="A257" s="43" t="n">
        <v>250</v>
      </c>
      <c r="B257" s="45">
        <f>EDATE(Plan!$C$7,A257-1)</f>
        <v/>
      </c>
      <c r="C257" s="46">
        <f>IF(F256&lt;=0.005,0,MAX(0,Plan!$C$6-SUMIF($H$6:$AU$6,"Min paid",H257:AU257)))</f>
        <v/>
      </c>
      <c r="D257" s="46">
        <f>SUMIF($H$6:$AU$6,"Interest",H257:AU257)</f>
        <v/>
      </c>
      <c r="E257" s="46">
        <f>SUMIF($H$6:$AU$6,"Min paid",H257:AU257)+SUMIF($H$6:$AU$6,"Extra paid",H257:AU257)</f>
        <v/>
      </c>
      <c r="F257" s="46">
        <f>SUMIF($H$6:$AU$6,"Balance",H257:AU257)</f>
        <v/>
      </c>
      <c r="G257" s="47">
        <f>IF(AND(F257&lt;=0.005,F256&gt;0.005),A257,"")</f>
        <v/>
      </c>
      <c r="H257" s="44">
        <f>ROUND(L256*N(Debts!$D$6)/12,2)</f>
        <v/>
      </c>
      <c r="I257" s="44">
        <f>MIN(N(Debts!$E$6),L256+H257)</f>
        <v/>
      </c>
      <c r="J257" s="44">
        <f>L256+H257-I257</f>
        <v/>
      </c>
      <c r="K257" s="44">
        <f>MIN(J257,MAX(0,$C257-SUMIFS($H257:$AU257,$H$6:$AU$6,"Rest",$H$5:$AU$5,"&lt;"&amp;J$5)))</f>
        <v/>
      </c>
      <c r="L257" s="44">
        <f>ROUND(J257-K257,2)</f>
        <v/>
      </c>
      <c r="M257" s="44">
        <f>ROUND(Q256*N(Debts!$D$7)/12,2)</f>
        <v/>
      </c>
      <c r="N257" s="44">
        <f>MIN(N(Debts!$E$7),Q256+M257)</f>
        <v/>
      </c>
      <c r="O257" s="44">
        <f>Q256+M257-N257</f>
        <v/>
      </c>
      <c r="P257" s="44">
        <f>MIN(O257,MAX(0,$C257-SUMIFS($H257:$AU257,$H$6:$AU$6,"Rest",$H$5:$AU$5,"&lt;"&amp;O$5)))</f>
        <v/>
      </c>
      <c r="Q257" s="44">
        <f>ROUND(O257-P257,2)</f>
        <v/>
      </c>
      <c r="R257" s="44">
        <f>ROUND(V256*N(Debts!$D$8)/12,2)</f>
        <v/>
      </c>
      <c r="S257" s="44">
        <f>MIN(N(Debts!$E$8),V256+R257)</f>
        <v/>
      </c>
      <c r="T257" s="44">
        <f>V256+R257-S257</f>
        <v/>
      </c>
      <c r="U257" s="44">
        <f>MIN(T257,MAX(0,$C257-SUMIFS($H257:$AU257,$H$6:$AU$6,"Rest",$H$5:$AU$5,"&lt;"&amp;T$5)))</f>
        <v/>
      </c>
      <c r="V257" s="44">
        <f>ROUND(T257-U257,2)</f>
        <v/>
      </c>
      <c r="W257" s="44">
        <f>ROUND(AA256*N(Debts!$D$9)/12,2)</f>
        <v/>
      </c>
      <c r="X257" s="44">
        <f>MIN(N(Debts!$E$9),AA256+W257)</f>
        <v/>
      </c>
      <c r="Y257" s="44">
        <f>AA256+W257-X257</f>
        <v/>
      </c>
      <c r="Z257" s="44">
        <f>MIN(Y257,MAX(0,$C257-SUMIFS($H257:$AU257,$H$6:$AU$6,"Rest",$H$5:$AU$5,"&lt;"&amp;Y$5)))</f>
        <v/>
      </c>
      <c r="AA257" s="44">
        <f>ROUND(Y257-Z257,2)</f>
        <v/>
      </c>
      <c r="AB257" s="44">
        <f>ROUND(AF256*N(Debts!$D$10)/12,2)</f>
        <v/>
      </c>
      <c r="AC257" s="44">
        <f>MIN(N(Debts!$E$10),AF256+AB257)</f>
        <v/>
      </c>
      <c r="AD257" s="44">
        <f>AF256+AB257-AC257</f>
        <v/>
      </c>
      <c r="AE257" s="44">
        <f>MIN(AD257,MAX(0,$C257-SUMIFS($H257:$AU257,$H$6:$AU$6,"Rest",$H$5:$AU$5,"&lt;"&amp;AD$5)))</f>
        <v/>
      </c>
      <c r="AF257" s="44">
        <f>ROUND(AD257-AE257,2)</f>
        <v/>
      </c>
      <c r="AG257" s="44">
        <f>ROUND(AK256*N(Debts!$D$11)/12,2)</f>
        <v/>
      </c>
      <c r="AH257" s="44">
        <f>MIN(N(Debts!$E$11),AK256+AG257)</f>
        <v/>
      </c>
      <c r="AI257" s="44">
        <f>AK256+AG257-AH257</f>
        <v/>
      </c>
      <c r="AJ257" s="44">
        <f>MIN(AI257,MAX(0,$C257-SUMIFS($H257:$AU257,$H$6:$AU$6,"Rest",$H$5:$AU$5,"&lt;"&amp;AI$5)))</f>
        <v/>
      </c>
      <c r="AK257" s="44">
        <f>ROUND(AI257-AJ257,2)</f>
        <v/>
      </c>
      <c r="AL257" s="44">
        <f>ROUND(AP256*N(Debts!$D$12)/12,2)</f>
        <v/>
      </c>
      <c r="AM257" s="44">
        <f>MIN(N(Debts!$E$12),AP256+AL257)</f>
        <v/>
      </c>
      <c r="AN257" s="44">
        <f>AP256+AL257-AM257</f>
        <v/>
      </c>
      <c r="AO257" s="44">
        <f>MIN(AN257,MAX(0,$C257-SUMIFS($H257:$AU257,$H$6:$AU$6,"Rest",$H$5:$AU$5,"&lt;"&amp;AN$5)))</f>
        <v/>
      </c>
      <c r="AP257" s="44">
        <f>ROUND(AN257-AO257,2)</f>
        <v/>
      </c>
      <c r="AQ257" s="44">
        <f>ROUND(AU256*N(Debts!$D$13)/12,2)</f>
        <v/>
      </c>
      <c r="AR257" s="44">
        <f>MIN(N(Debts!$E$13),AU256+AQ257)</f>
        <v/>
      </c>
      <c r="AS257" s="44">
        <f>AU256+AQ257-AR257</f>
        <v/>
      </c>
      <c r="AT257" s="44">
        <f>MIN(AS257,MAX(0,$C257-SUMIFS($H257:$AU257,$H$6:$AU$6,"Rest",$H$5:$AU$5,"&lt;"&amp;AS$5)))</f>
        <v/>
      </c>
      <c r="AU257" s="44">
        <f>ROUND(AS257-AT257,2)</f>
        <v/>
      </c>
    </row>
    <row r="258">
      <c r="A258" s="43" t="n">
        <v>251</v>
      </c>
      <c r="B258" s="45">
        <f>EDATE(Plan!$C$7,A258-1)</f>
        <v/>
      </c>
      <c r="C258" s="46">
        <f>IF(F257&lt;=0.005,0,MAX(0,Plan!$C$6-SUMIF($H$6:$AU$6,"Min paid",H258:AU258)))</f>
        <v/>
      </c>
      <c r="D258" s="46">
        <f>SUMIF($H$6:$AU$6,"Interest",H258:AU258)</f>
        <v/>
      </c>
      <c r="E258" s="46">
        <f>SUMIF($H$6:$AU$6,"Min paid",H258:AU258)+SUMIF($H$6:$AU$6,"Extra paid",H258:AU258)</f>
        <v/>
      </c>
      <c r="F258" s="46">
        <f>SUMIF($H$6:$AU$6,"Balance",H258:AU258)</f>
        <v/>
      </c>
      <c r="G258" s="47">
        <f>IF(AND(F258&lt;=0.005,F257&gt;0.005),A258,"")</f>
        <v/>
      </c>
      <c r="H258" s="44">
        <f>ROUND(L257*N(Debts!$D$6)/12,2)</f>
        <v/>
      </c>
      <c r="I258" s="44">
        <f>MIN(N(Debts!$E$6),L257+H258)</f>
        <v/>
      </c>
      <c r="J258" s="44">
        <f>L257+H258-I258</f>
        <v/>
      </c>
      <c r="K258" s="44">
        <f>MIN(J258,MAX(0,$C258-SUMIFS($H258:$AU258,$H$6:$AU$6,"Rest",$H$5:$AU$5,"&lt;"&amp;J$5)))</f>
        <v/>
      </c>
      <c r="L258" s="44">
        <f>ROUND(J258-K258,2)</f>
        <v/>
      </c>
      <c r="M258" s="44">
        <f>ROUND(Q257*N(Debts!$D$7)/12,2)</f>
        <v/>
      </c>
      <c r="N258" s="44">
        <f>MIN(N(Debts!$E$7),Q257+M258)</f>
        <v/>
      </c>
      <c r="O258" s="44">
        <f>Q257+M258-N258</f>
        <v/>
      </c>
      <c r="P258" s="44">
        <f>MIN(O258,MAX(0,$C258-SUMIFS($H258:$AU258,$H$6:$AU$6,"Rest",$H$5:$AU$5,"&lt;"&amp;O$5)))</f>
        <v/>
      </c>
      <c r="Q258" s="44">
        <f>ROUND(O258-P258,2)</f>
        <v/>
      </c>
      <c r="R258" s="44">
        <f>ROUND(V257*N(Debts!$D$8)/12,2)</f>
        <v/>
      </c>
      <c r="S258" s="44">
        <f>MIN(N(Debts!$E$8),V257+R258)</f>
        <v/>
      </c>
      <c r="T258" s="44">
        <f>V257+R258-S258</f>
        <v/>
      </c>
      <c r="U258" s="44">
        <f>MIN(T258,MAX(0,$C258-SUMIFS($H258:$AU258,$H$6:$AU$6,"Rest",$H$5:$AU$5,"&lt;"&amp;T$5)))</f>
        <v/>
      </c>
      <c r="V258" s="44">
        <f>ROUND(T258-U258,2)</f>
        <v/>
      </c>
      <c r="W258" s="44">
        <f>ROUND(AA257*N(Debts!$D$9)/12,2)</f>
        <v/>
      </c>
      <c r="X258" s="44">
        <f>MIN(N(Debts!$E$9),AA257+W258)</f>
        <v/>
      </c>
      <c r="Y258" s="44">
        <f>AA257+W258-X258</f>
        <v/>
      </c>
      <c r="Z258" s="44">
        <f>MIN(Y258,MAX(0,$C258-SUMIFS($H258:$AU258,$H$6:$AU$6,"Rest",$H$5:$AU$5,"&lt;"&amp;Y$5)))</f>
        <v/>
      </c>
      <c r="AA258" s="44">
        <f>ROUND(Y258-Z258,2)</f>
        <v/>
      </c>
      <c r="AB258" s="44">
        <f>ROUND(AF257*N(Debts!$D$10)/12,2)</f>
        <v/>
      </c>
      <c r="AC258" s="44">
        <f>MIN(N(Debts!$E$10),AF257+AB258)</f>
        <v/>
      </c>
      <c r="AD258" s="44">
        <f>AF257+AB258-AC258</f>
        <v/>
      </c>
      <c r="AE258" s="44">
        <f>MIN(AD258,MAX(0,$C258-SUMIFS($H258:$AU258,$H$6:$AU$6,"Rest",$H$5:$AU$5,"&lt;"&amp;AD$5)))</f>
        <v/>
      </c>
      <c r="AF258" s="44">
        <f>ROUND(AD258-AE258,2)</f>
        <v/>
      </c>
      <c r="AG258" s="44">
        <f>ROUND(AK257*N(Debts!$D$11)/12,2)</f>
        <v/>
      </c>
      <c r="AH258" s="44">
        <f>MIN(N(Debts!$E$11),AK257+AG258)</f>
        <v/>
      </c>
      <c r="AI258" s="44">
        <f>AK257+AG258-AH258</f>
        <v/>
      </c>
      <c r="AJ258" s="44">
        <f>MIN(AI258,MAX(0,$C258-SUMIFS($H258:$AU258,$H$6:$AU$6,"Rest",$H$5:$AU$5,"&lt;"&amp;AI$5)))</f>
        <v/>
      </c>
      <c r="AK258" s="44">
        <f>ROUND(AI258-AJ258,2)</f>
        <v/>
      </c>
      <c r="AL258" s="44">
        <f>ROUND(AP257*N(Debts!$D$12)/12,2)</f>
        <v/>
      </c>
      <c r="AM258" s="44">
        <f>MIN(N(Debts!$E$12),AP257+AL258)</f>
        <v/>
      </c>
      <c r="AN258" s="44">
        <f>AP257+AL258-AM258</f>
        <v/>
      </c>
      <c r="AO258" s="44">
        <f>MIN(AN258,MAX(0,$C258-SUMIFS($H258:$AU258,$H$6:$AU$6,"Rest",$H$5:$AU$5,"&lt;"&amp;AN$5)))</f>
        <v/>
      </c>
      <c r="AP258" s="44">
        <f>ROUND(AN258-AO258,2)</f>
        <v/>
      </c>
      <c r="AQ258" s="44">
        <f>ROUND(AU257*N(Debts!$D$13)/12,2)</f>
        <v/>
      </c>
      <c r="AR258" s="44">
        <f>MIN(N(Debts!$E$13),AU257+AQ258)</f>
        <v/>
      </c>
      <c r="AS258" s="44">
        <f>AU257+AQ258-AR258</f>
        <v/>
      </c>
      <c r="AT258" s="44">
        <f>MIN(AS258,MAX(0,$C258-SUMIFS($H258:$AU258,$H$6:$AU$6,"Rest",$H$5:$AU$5,"&lt;"&amp;AS$5)))</f>
        <v/>
      </c>
      <c r="AU258" s="44">
        <f>ROUND(AS258-AT258,2)</f>
        <v/>
      </c>
    </row>
    <row r="259">
      <c r="A259" s="43" t="n">
        <v>252</v>
      </c>
      <c r="B259" s="45">
        <f>EDATE(Plan!$C$7,A259-1)</f>
        <v/>
      </c>
      <c r="C259" s="46">
        <f>IF(F258&lt;=0.005,0,MAX(0,Plan!$C$6-SUMIF($H$6:$AU$6,"Min paid",H259:AU259)))</f>
        <v/>
      </c>
      <c r="D259" s="46">
        <f>SUMIF($H$6:$AU$6,"Interest",H259:AU259)</f>
        <v/>
      </c>
      <c r="E259" s="46">
        <f>SUMIF($H$6:$AU$6,"Min paid",H259:AU259)+SUMIF($H$6:$AU$6,"Extra paid",H259:AU259)</f>
        <v/>
      </c>
      <c r="F259" s="46">
        <f>SUMIF($H$6:$AU$6,"Balance",H259:AU259)</f>
        <v/>
      </c>
      <c r="G259" s="47">
        <f>IF(AND(F259&lt;=0.005,F258&gt;0.005),A259,"")</f>
        <v/>
      </c>
      <c r="H259" s="44">
        <f>ROUND(L258*N(Debts!$D$6)/12,2)</f>
        <v/>
      </c>
      <c r="I259" s="44">
        <f>MIN(N(Debts!$E$6),L258+H259)</f>
        <v/>
      </c>
      <c r="J259" s="44">
        <f>L258+H259-I259</f>
        <v/>
      </c>
      <c r="K259" s="44">
        <f>MIN(J259,MAX(0,$C259-SUMIFS($H259:$AU259,$H$6:$AU$6,"Rest",$H$5:$AU$5,"&lt;"&amp;J$5)))</f>
        <v/>
      </c>
      <c r="L259" s="44">
        <f>ROUND(J259-K259,2)</f>
        <v/>
      </c>
      <c r="M259" s="44">
        <f>ROUND(Q258*N(Debts!$D$7)/12,2)</f>
        <v/>
      </c>
      <c r="N259" s="44">
        <f>MIN(N(Debts!$E$7),Q258+M259)</f>
        <v/>
      </c>
      <c r="O259" s="44">
        <f>Q258+M259-N259</f>
        <v/>
      </c>
      <c r="P259" s="44">
        <f>MIN(O259,MAX(0,$C259-SUMIFS($H259:$AU259,$H$6:$AU$6,"Rest",$H$5:$AU$5,"&lt;"&amp;O$5)))</f>
        <v/>
      </c>
      <c r="Q259" s="44">
        <f>ROUND(O259-P259,2)</f>
        <v/>
      </c>
      <c r="R259" s="44">
        <f>ROUND(V258*N(Debts!$D$8)/12,2)</f>
        <v/>
      </c>
      <c r="S259" s="44">
        <f>MIN(N(Debts!$E$8),V258+R259)</f>
        <v/>
      </c>
      <c r="T259" s="44">
        <f>V258+R259-S259</f>
        <v/>
      </c>
      <c r="U259" s="44">
        <f>MIN(T259,MAX(0,$C259-SUMIFS($H259:$AU259,$H$6:$AU$6,"Rest",$H$5:$AU$5,"&lt;"&amp;T$5)))</f>
        <v/>
      </c>
      <c r="V259" s="44">
        <f>ROUND(T259-U259,2)</f>
        <v/>
      </c>
      <c r="W259" s="44">
        <f>ROUND(AA258*N(Debts!$D$9)/12,2)</f>
        <v/>
      </c>
      <c r="X259" s="44">
        <f>MIN(N(Debts!$E$9),AA258+W259)</f>
        <v/>
      </c>
      <c r="Y259" s="44">
        <f>AA258+W259-X259</f>
        <v/>
      </c>
      <c r="Z259" s="44">
        <f>MIN(Y259,MAX(0,$C259-SUMIFS($H259:$AU259,$H$6:$AU$6,"Rest",$H$5:$AU$5,"&lt;"&amp;Y$5)))</f>
        <v/>
      </c>
      <c r="AA259" s="44">
        <f>ROUND(Y259-Z259,2)</f>
        <v/>
      </c>
      <c r="AB259" s="44">
        <f>ROUND(AF258*N(Debts!$D$10)/12,2)</f>
        <v/>
      </c>
      <c r="AC259" s="44">
        <f>MIN(N(Debts!$E$10),AF258+AB259)</f>
        <v/>
      </c>
      <c r="AD259" s="44">
        <f>AF258+AB259-AC259</f>
        <v/>
      </c>
      <c r="AE259" s="44">
        <f>MIN(AD259,MAX(0,$C259-SUMIFS($H259:$AU259,$H$6:$AU$6,"Rest",$H$5:$AU$5,"&lt;"&amp;AD$5)))</f>
        <v/>
      </c>
      <c r="AF259" s="44">
        <f>ROUND(AD259-AE259,2)</f>
        <v/>
      </c>
      <c r="AG259" s="44">
        <f>ROUND(AK258*N(Debts!$D$11)/12,2)</f>
        <v/>
      </c>
      <c r="AH259" s="44">
        <f>MIN(N(Debts!$E$11),AK258+AG259)</f>
        <v/>
      </c>
      <c r="AI259" s="44">
        <f>AK258+AG259-AH259</f>
        <v/>
      </c>
      <c r="AJ259" s="44">
        <f>MIN(AI259,MAX(0,$C259-SUMIFS($H259:$AU259,$H$6:$AU$6,"Rest",$H$5:$AU$5,"&lt;"&amp;AI$5)))</f>
        <v/>
      </c>
      <c r="AK259" s="44">
        <f>ROUND(AI259-AJ259,2)</f>
        <v/>
      </c>
      <c r="AL259" s="44">
        <f>ROUND(AP258*N(Debts!$D$12)/12,2)</f>
        <v/>
      </c>
      <c r="AM259" s="44">
        <f>MIN(N(Debts!$E$12),AP258+AL259)</f>
        <v/>
      </c>
      <c r="AN259" s="44">
        <f>AP258+AL259-AM259</f>
        <v/>
      </c>
      <c r="AO259" s="44">
        <f>MIN(AN259,MAX(0,$C259-SUMIFS($H259:$AU259,$H$6:$AU$6,"Rest",$H$5:$AU$5,"&lt;"&amp;AN$5)))</f>
        <v/>
      </c>
      <c r="AP259" s="44">
        <f>ROUND(AN259-AO259,2)</f>
        <v/>
      </c>
      <c r="AQ259" s="44">
        <f>ROUND(AU258*N(Debts!$D$13)/12,2)</f>
        <v/>
      </c>
      <c r="AR259" s="44">
        <f>MIN(N(Debts!$E$13),AU258+AQ259)</f>
        <v/>
      </c>
      <c r="AS259" s="44">
        <f>AU258+AQ259-AR259</f>
        <v/>
      </c>
      <c r="AT259" s="44">
        <f>MIN(AS259,MAX(0,$C259-SUMIFS($H259:$AU259,$H$6:$AU$6,"Rest",$H$5:$AU$5,"&lt;"&amp;AS$5)))</f>
        <v/>
      </c>
      <c r="AU259" s="44">
        <f>ROUND(AS259-AT259,2)</f>
        <v/>
      </c>
    </row>
    <row r="260">
      <c r="A260" s="43" t="n">
        <v>253</v>
      </c>
      <c r="B260" s="45">
        <f>EDATE(Plan!$C$7,A260-1)</f>
        <v/>
      </c>
      <c r="C260" s="46">
        <f>IF(F259&lt;=0.005,0,MAX(0,Plan!$C$6-SUMIF($H$6:$AU$6,"Min paid",H260:AU260)))</f>
        <v/>
      </c>
      <c r="D260" s="46">
        <f>SUMIF($H$6:$AU$6,"Interest",H260:AU260)</f>
        <v/>
      </c>
      <c r="E260" s="46">
        <f>SUMIF($H$6:$AU$6,"Min paid",H260:AU260)+SUMIF($H$6:$AU$6,"Extra paid",H260:AU260)</f>
        <v/>
      </c>
      <c r="F260" s="46">
        <f>SUMIF($H$6:$AU$6,"Balance",H260:AU260)</f>
        <v/>
      </c>
      <c r="G260" s="47">
        <f>IF(AND(F260&lt;=0.005,F259&gt;0.005),A260,"")</f>
        <v/>
      </c>
      <c r="H260" s="44">
        <f>ROUND(L259*N(Debts!$D$6)/12,2)</f>
        <v/>
      </c>
      <c r="I260" s="44">
        <f>MIN(N(Debts!$E$6),L259+H260)</f>
        <v/>
      </c>
      <c r="J260" s="44">
        <f>L259+H260-I260</f>
        <v/>
      </c>
      <c r="K260" s="44">
        <f>MIN(J260,MAX(0,$C260-SUMIFS($H260:$AU260,$H$6:$AU$6,"Rest",$H$5:$AU$5,"&lt;"&amp;J$5)))</f>
        <v/>
      </c>
      <c r="L260" s="44">
        <f>ROUND(J260-K260,2)</f>
        <v/>
      </c>
      <c r="M260" s="44">
        <f>ROUND(Q259*N(Debts!$D$7)/12,2)</f>
        <v/>
      </c>
      <c r="N260" s="44">
        <f>MIN(N(Debts!$E$7),Q259+M260)</f>
        <v/>
      </c>
      <c r="O260" s="44">
        <f>Q259+M260-N260</f>
        <v/>
      </c>
      <c r="P260" s="44">
        <f>MIN(O260,MAX(0,$C260-SUMIFS($H260:$AU260,$H$6:$AU$6,"Rest",$H$5:$AU$5,"&lt;"&amp;O$5)))</f>
        <v/>
      </c>
      <c r="Q260" s="44">
        <f>ROUND(O260-P260,2)</f>
        <v/>
      </c>
      <c r="R260" s="44">
        <f>ROUND(V259*N(Debts!$D$8)/12,2)</f>
        <v/>
      </c>
      <c r="S260" s="44">
        <f>MIN(N(Debts!$E$8),V259+R260)</f>
        <v/>
      </c>
      <c r="T260" s="44">
        <f>V259+R260-S260</f>
        <v/>
      </c>
      <c r="U260" s="44">
        <f>MIN(T260,MAX(0,$C260-SUMIFS($H260:$AU260,$H$6:$AU$6,"Rest",$H$5:$AU$5,"&lt;"&amp;T$5)))</f>
        <v/>
      </c>
      <c r="V260" s="44">
        <f>ROUND(T260-U260,2)</f>
        <v/>
      </c>
      <c r="W260" s="44">
        <f>ROUND(AA259*N(Debts!$D$9)/12,2)</f>
        <v/>
      </c>
      <c r="X260" s="44">
        <f>MIN(N(Debts!$E$9),AA259+W260)</f>
        <v/>
      </c>
      <c r="Y260" s="44">
        <f>AA259+W260-X260</f>
        <v/>
      </c>
      <c r="Z260" s="44">
        <f>MIN(Y260,MAX(0,$C260-SUMIFS($H260:$AU260,$H$6:$AU$6,"Rest",$H$5:$AU$5,"&lt;"&amp;Y$5)))</f>
        <v/>
      </c>
      <c r="AA260" s="44">
        <f>ROUND(Y260-Z260,2)</f>
        <v/>
      </c>
      <c r="AB260" s="44">
        <f>ROUND(AF259*N(Debts!$D$10)/12,2)</f>
        <v/>
      </c>
      <c r="AC260" s="44">
        <f>MIN(N(Debts!$E$10),AF259+AB260)</f>
        <v/>
      </c>
      <c r="AD260" s="44">
        <f>AF259+AB260-AC260</f>
        <v/>
      </c>
      <c r="AE260" s="44">
        <f>MIN(AD260,MAX(0,$C260-SUMIFS($H260:$AU260,$H$6:$AU$6,"Rest",$H$5:$AU$5,"&lt;"&amp;AD$5)))</f>
        <v/>
      </c>
      <c r="AF260" s="44">
        <f>ROUND(AD260-AE260,2)</f>
        <v/>
      </c>
      <c r="AG260" s="44">
        <f>ROUND(AK259*N(Debts!$D$11)/12,2)</f>
        <v/>
      </c>
      <c r="AH260" s="44">
        <f>MIN(N(Debts!$E$11),AK259+AG260)</f>
        <v/>
      </c>
      <c r="AI260" s="44">
        <f>AK259+AG260-AH260</f>
        <v/>
      </c>
      <c r="AJ260" s="44">
        <f>MIN(AI260,MAX(0,$C260-SUMIFS($H260:$AU260,$H$6:$AU$6,"Rest",$H$5:$AU$5,"&lt;"&amp;AI$5)))</f>
        <v/>
      </c>
      <c r="AK260" s="44">
        <f>ROUND(AI260-AJ260,2)</f>
        <v/>
      </c>
      <c r="AL260" s="44">
        <f>ROUND(AP259*N(Debts!$D$12)/12,2)</f>
        <v/>
      </c>
      <c r="AM260" s="44">
        <f>MIN(N(Debts!$E$12),AP259+AL260)</f>
        <v/>
      </c>
      <c r="AN260" s="44">
        <f>AP259+AL260-AM260</f>
        <v/>
      </c>
      <c r="AO260" s="44">
        <f>MIN(AN260,MAX(0,$C260-SUMIFS($H260:$AU260,$H$6:$AU$6,"Rest",$H$5:$AU$5,"&lt;"&amp;AN$5)))</f>
        <v/>
      </c>
      <c r="AP260" s="44">
        <f>ROUND(AN260-AO260,2)</f>
        <v/>
      </c>
      <c r="AQ260" s="44">
        <f>ROUND(AU259*N(Debts!$D$13)/12,2)</f>
        <v/>
      </c>
      <c r="AR260" s="44">
        <f>MIN(N(Debts!$E$13),AU259+AQ260)</f>
        <v/>
      </c>
      <c r="AS260" s="44">
        <f>AU259+AQ260-AR260</f>
        <v/>
      </c>
      <c r="AT260" s="44">
        <f>MIN(AS260,MAX(0,$C260-SUMIFS($H260:$AU260,$H$6:$AU$6,"Rest",$H$5:$AU$5,"&lt;"&amp;AS$5)))</f>
        <v/>
      </c>
      <c r="AU260" s="44">
        <f>ROUND(AS260-AT260,2)</f>
        <v/>
      </c>
    </row>
    <row r="261">
      <c r="A261" s="43" t="n">
        <v>254</v>
      </c>
      <c r="B261" s="45">
        <f>EDATE(Plan!$C$7,A261-1)</f>
        <v/>
      </c>
      <c r="C261" s="46">
        <f>IF(F260&lt;=0.005,0,MAX(0,Plan!$C$6-SUMIF($H$6:$AU$6,"Min paid",H261:AU261)))</f>
        <v/>
      </c>
      <c r="D261" s="46">
        <f>SUMIF($H$6:$AU$6,"Interest",H261:AU261)</f>
        <v/>
      </c>
      <c r="E261" s="46">
        <f>SUMIF($H$6:$AU$6,"Min paid",H261:AU261)+SUMIF($H$6:$AU$6,"Extra paid",H261:AU261)</f>
        <v/>
      </c>
      <c r="F261" s="46">
        <f>SUMIF($H$6:$AU$6,"Balance",H261:AU261)</f>
        <v/>
      </c>
      <c r="G261" s="47">
        <f>IF(AND(F261&lt;=0.005,F260&gt;0.005),A261,"")</f>
        <v/>
      </c>
      <c r="H261" s="44">
        <f>ROUND(L260*N(Debts!$D$6)/12,2)</f>
        <v/>
      </c>
      <c r="I261" s="44">
        <f>MIN(N(Debts!$E$6),L260+H261)</f>
        <v/>
      </c>
      <c r="J261" s="44">
        <f>L260+H261-I261</f>
        <v/>
      </c>
      <c r="K261" s="44">
        <f>MIN(J261,MAX(0,$C261-SUMIFS($H261:$AU261,$H$6:$AU$6,"Rest",$H$5:$AU$5,"&lt;"&amp;J$5)))</f>
        <v/>
      </c>
      <c r="L261" s="44">
        <f>ROUND(J261-K261,2)</f>
        <v/>
      </c>
      <c r="M261" s="44">
        <f>ROUND(Q260*N(Debts!$D$7)/12,2)</f>
        <v/>
      </c>
      <c r="N261" s="44">
        <f>MIN(N(Debts!$E$7),Q260+M261)</f>
        <v/>
      </c>
      <c r="O261" s="44">
        <f>Q260+M261-N261</f>
        <v/>
      </c>
      <c r="P261" s="44">
        <f>MIN(O261,MAX(0,$C261-SUMIFS($H261:$AU261,$H$6:$AU$6,"Rest",$H$5:$AU$5,"&lt;"&amp;O$5)))</f>
        <v/>
      </c>
      <c r="Q261" s="44">
        <f>ROUND(O261-P261,2)</f>
        <v/>
      </c>
      <c r="R261" s="44">
        <f>ROUND(V260*N(Debts!$D$8)/12,2)</f>
        <v/>
      </c>
      <c r="S261" s="44">
        <f>MIN(N(Debts!$E$8),V260+R261)</f>
        <v/>
      </c>
      <c r="T261" s="44">
        <f>V260+R261-S261</f>
        <v/>
      </c>
      <c r="U261" s="44">
        <f>MIN(T261,MAX(0,$C261-SUMIFS($H261:$AU261,$H$6:$AU$6,"Rest",$H$5:$AU$5,"&lt;"&amp;T$5)))</f>
        <v/>
      </c>
      <c r="V261" s="44">
        <f>ROUND(T261-U261,2)</f>
        <v/>
      </c>
      <c r="W261" s="44">
        <f>ROUND(AA260*N(Debts!$D$9)/12,2)</f>
        <v/>
      </c>
      <c r="X261" s="44">
        <f>MIN(N(Debts!$E$9),AA260+W261)</f>
        <v/>
      </c>
      <c r="Y261" s="44">
        <f>AA260+W261-X261</f>
        <v/>
      </c>
      <c r="Z261" s="44">
        <f>MIN(Y261,MAX(0,$C261-SUMIFS($H261:$AU261,$H$6:$AU$6,"Rest",$H$5:$AU$5,"&lt;"&amp;Y$5)))</f>
        <v/>
      </c>
      <c r="AA261" s="44">
        <f>ROUND(Y261-Z261,2)</f>
        <v/>
      </c>
      <c r="AB261" s="44">
        <f>ROUND(AF260*N(Debts!$D$10)/12,2)</f>
        <v/>
      </c>
      <c r="AC261" s="44">
        <f>MIN(N(Debts!$E$10),AF260+AB261)</f>
        <v/>
      </c>
      <c r="AD261" s="44">
        <f>AF260+AB261-AC261</f>
        <v/>
      </c>
      <c r="AE261" s="44">
        <f>MIN(AD261,MAX(0,$C261-SUMIFS($H261:$AU261,$H$6:$AU$6,"Rest",$H$5:$AU$5,"&lt;"&amp;AD$5)))</f>
        <v/>
      </c>
      <c r="AF261" s="44">
        <f>ROUND(AD261-AE261,2)</f>
        <v/>
      </c>
      <c r="AG261" s="44">
        <f>ROUND(AK260*N(Debts!$D$11)/12,2)</f>
        <v/>
      </c>
      <c r="AH261" s="44">
        <f>MIN(N(Debts!$E$11),AK260+AG261)</f>
        <v/>
      </c>
      <c r="AI261" s="44">
        <f>AK260+AG261-AH261</f>
        <v/>
      </c>
      <c r="AJ261" s="44">
        <f>MIN(AI261,MAX(0,$C261-SUMIFS($H261:$AU261,$H$6:$AU$6,"Rest",$H$5:$AU$5,"&lt;"&amp;AI$5)))</f>
        <v/>
      </c>
      <c r="AK261" s="44">
        <f>ROUND(AI261-AJ261,2)</f>
        <v/>
      </c>
      <c r="AL261" s="44">
        <f>ROUND(AP260*N(Debts!$D$12)/12,2)</f>
        <v/>
      </c>
      <c r="AM261" s="44">
        <f>MIN(N(Debts!$E$12),AP260+AL261)</f>
        <v/>
      </c>
      <c r="AN261" s="44">
        <f>AP260+AL261-AM261</f>
        <v/>
      </c>
      <c r="AO261" s="44">
        <f>MIN(AN261,MAX(0,$C261-SUMIFS($H261:$AU261,$H$6:$AU$6,"Rest",$H$5:$AU$5,"&lt;"&amp;AN$5)))</f>
        <v/>
      </c>
      <c r="AP261" s="44">
        <f>ROUND(AN261-AO261,2)</f>
        <v/>
      </c>
      <c r="AQ261" s="44">
        <f>ROUND(AU260*N(Debts!$D$13)/12,2)</f>
        <v/>
      </c>
      <c r="AR261" s="44">
        <f>MIN(N(Debts!$E$13),AU260+AQ261)</f>
        <v/>
      </c>
      <c r="AS261" s="44">
        <f>AU260+AQ261-AR261</f>
        <v/>
      </c>
      <c r="AT261" s="44">
        <f>MIN(AS261,MAX(0,$C261-SUMIFS($H261:$AU261,$H$6:$AU$6,"Rest",$H$5:$AU$5,"&lt;"&amp;AS$5)))</f>
        <v/>
      </c>
      <c r="AU261" s="44">
        <f>ROUND(AS261-AT261,2)</f>
        <v/>
      </c>
    </row>
    <row r="262">
      <c r="A262" s="43" t="n">
        <v>255</v>
      </c>
      <c r="B262" s="45">
        <f>EDATE(Plan!$C$7,A262-1)</f>
        <v/>
      </c>
      <c r="C262" s="46">
        <f>IF(F261&lt;=0.005,0,MAX(0,Plan!$C$6-SUMIF($H$6:$AU$6,"Min paid",H262:AU262)))</f>
        <v/>
      </c>
      <c r="D262" s="46">
        <f>SUMIF($H$6:$AU$6,"Interest",H262:AU262)</f>
        <v/>
      </c>
      <c r="E262" s="46">
        <f>SUMIF($H$6:$AU$6,"Min paid",H262:AU262)+SUMIF($H$6:$AU$6,"Extra paid",H262:AU262)</f>
        <v/>
      </c>
      <c r="F262" s="46">
        <f>SUMIF($H$6:$AU$6,"Balance",H262:AU262)</f>
        <v/>
      </c>
      <c r="G262" s="47">
        <f>IF(AND(F262&lt;=0.005,F261&gt;0.005),A262,"")</f>
        <v/>
      </c>
      <c r="H262" s="44">
        <f>ROUND(L261*N(Debts!$D$6)/12,2)</f>
        <v/>
      </c>
      <c r="I262" s="44">
        <f>MIN(N(Debts!$E$6),L261+H262)</f>
        <v/>
      </c>
      <c r="J262" s="44">
        <f>L261+H262-I262</f>
        <v/>
      </c>
      <c r="K262" s="44">
        <f>MIN(J262,MAX(0,$C262-SUMIFS($H262:$AU262,$H$6:$AU$6,"Rest",$H$5:$AU$5,"&lt;"&amp;J$5)))</f>
        <v/>
      </c>
      <c r="L262" s="44">
        <f>ROUND(J262-K262,2)</f>
        <v/>
      </c>
      <c r="M262" s="44">
        <f>ROUND(Q261*N(Debts!$D$7)/12,2)</f>
        <v/>
      </c>
      <c r="N262" s="44">
        <f>MIN(N(Debts!$E$7),Q261+M262)</f>
        <v/>
      </c>
      <c r="O262" s="44">
        <f>Q261+M262-N262</f>
        <v/>
      </c>
      <c r="P262" s="44">
        <f>MIN(O262,MAX(0,$C262-SUMIFS($H262:$AU262,$H$6:$AU$6,"Rest",$H$5:$AU$5,"&lt;"&amp;O$5)))</f>
        <v/>
      </c>
      <c r="Q262" s="44">
        <f>ROUND(O262-P262,2)</f>
        <v/>
      </c>
      <c r="R262" s="44">
        <f>ROUND(V261*N(Debts!$D$8)/12,2)</f>
        <v/>
      </c>
      <c r="S262" s="44">
        <f>MIN(N(Debts!$E$8),V261+R262)</f>
        <v/>
      </c>
      <c r="T262" s="44">
        <f>V261+R262-S262</f>
        <v/>
      </c>
      <c r="U262" s="44">
        <f>MIN(T262,MAX(0,$C262-SUMIFS($H262:$AU262,$H$6:$AU$6,"Rest",$H$5:$AU$5,"&lt;"&amp;T$5)))</f>
        <v/>
      </c>
      <c r="V262" s="44">
        <f>ROUND(T262-U262,2)</f>
        <v/>
      </c>
      <c r="W262" s="44">
        <f>ROUND(AA261*N(Debts!$D$9)/12,2)</f>
        <v/>
      </c>
      <c r="X262" s="44">
        <f>MIN(N(Debts!$E$9),AA261+W262)</f>
        <v/>
      </c>
      <c r="Y262" s="44">
        <f>AA261+W262-X262</f>
        <v/>
      </c>
      <c r="Z262" s="44">
        <f>MIN(Y262,MAX(0,$C262-SUMIFS($H262:$AU262,$H$6:$AU$6,"Rest",$H$5:$AU$5,"&lt;"&amp;Y$5)))</f>
        <v/>
      </c>
      <c r="AA262" s="44">
        <f>ROUND(Y262-Z262,2)</f>
        <v/>
      </c>
      <c r="AB262" s="44">
        <f>ROUND(AF261*N(Debts!$D$10)/12,2)</f>
        <v/>
      </c>
      <c r="AC262" s="44">
        <f>MIN(N(Debts!$E$10),AF261+AB262)</f>
        <v/>
      </c>
      <c r="AD262" s="44">
        <f>AF261+AB262-AC262</f>
        <v/>
      </c>
      <c r="AE262" s="44">
        <f>MIN(AD262,MAX(0,$C262-SUMIFS($H262:$AU262,$H$6:$AU$6,"Rest",$H$5:$AU$5,"&lt;"&amp;AD$5)))</f>
        <v/>
      </c>
      <c r="AF262" s="44">
        <f>ROUND(AD262-AE262,2)</f>
        <v/>
      </c>
      <c r="AG262" s="44">
        <f>ROUND(AK261*N(Debts!$D$11)/12,2)</f>
        <v/>
      </c>
      <c r="AH262" s="44">
        <f>MIN(N(Debts!$E$11),AK261+AG262)</f>
        <v/>
      </c>
      <c r="AI262" s="44">
        <f>AK261+AG262-AH262</f>
        <v/>
      </c>
      <c r="AJ262" s="44">
        <f>MIN(AI262,MAX(0,$C262-SUMIFS($H262:$AU262,$H$6:$AU$6,"Rest",$H$5:$AU$5,"&lt;"&amp;AI$5)))</f>
        <v/>
      </c>
      <c r="AK262" s="44">
        <f>ROUND(AI262-AJ262,2)</f>
        <v/>
      </c>
      <c r="AL262" s="44">
        <f>ROUND(AP261*N(Debts!$D$12)/12,2)</f>
        <v/>
      </c>
      <c r="AM262" s="44">
        <f>MIN(N(Debts!$E$12),AP261+AL262)</f>
        <v/>
      </c>
      <c r="AN262" s="44">
        <f>AP261+AL262-AM262</f>
        <v/>
      </c>
      <c r="AO262" s="44">
        <f>MIN(AN262,MAX(0,$C262-SUMIFS($H262:$AU262,$H$6:$AU$6,"Rest",$H$5:$AU$5,"&lt;"&amp;AN$5)))</f>
        <v/>
      </c>
      <c r="AP262" s="44">
        <f>ROUND(AN262-AO262,2)</f>
        <v/>
      </c>
      <c r="AQ262" s="44">
        <f>ROUND(AU261*N(Debts!$D$13)/12,2)</f>
        <v/>
      </c>
      <c r="AR262" s="44">
        <f>MIN(N(Debts!$E$13),AU261+AQ262)</f>
        <v/>
      </c>
      <c r="AS262" s="44">
        <f>AU261+AQ262-AR262</f>
        <v/>
      </c>
      <c r="AT262" s="44">
        <f>MIN(AS262,MAX(0,$C262-SUMIFS($H262:$AU262,$H$6:$AU$6,"Rest",$H$5:$AU$5,"&lt;"&amp;AS$5)))</f>
        <v/>
      </c>
      <c r="AU262" s="44">
        <f>ROUND(AS262-AT262,2)</f>
        <v/>
      </c>
    </row>
    <row r="263">
      <c r="A263" s="43" t="n">
        <v>256</v>
      </c>
      <c r="B263" s="45">
        <f>EDATE(Plan!$C$7,A263-1)</f>
        <v/>
      </c>
      <c r="C263" s="46">
        <f>IF(F262&lt;=0.005,0,MAX(0,Plan!$C$6-SUMIF($H$6:$AU$6,"Min paid",H263:AU263)))</f>
        <v/>
      </c>
      <c r="D263" s="46">
        <f>SUMIF($H$6:$AU$6,"Interest",H263:AU263)</f>
        <v/>
      </c>
      <c r="E263" s="46">
        <f>SUMIF($H$6:$AU$6,"Min paid",H263:AU263)+SUMIF($H$6:$AU$6,"Extra paid",H263:AU263)</f>
        <v/>
      </c>
      <c r="F263" s="46">
        <f>SUMIF($H$6:$AU$6,"Balance",H263:AU263)</f>
        <v/>
      </c>
      <c r="G263" s="47">
        <f>IF(AND(F263&lt;=0.005,F262&gt;0.005),A263,"")</f>
        <v/>
      </c>
      <c r="H263" s="44">
        <f>ROUND(L262*N(Debts!$D$6)/12,2)</f>
        <v/>
      </c>
      <c r="I263" s="44">
        <f>MIN(N(Debts!$E$6),L262+H263)</f>
        <v/>
      </c>
      <c r="J263" s="44">
        <f>L262+H263-I263</f>
        <v/>
      </c>
      <c r="K263" s="44">
        <f>MIN(J263,MAX(0,$C263-SUMIFS($H263:$AU263,$H$6:$AU$6,"Rest",$H$5:$AU$5,"&lt;"&amp;J$5)))</f>
        <v/>
      </c>
      <c r="L263" s="44">
        <f>ROUND(J263-K263,2)</f>
        <v/>
      </c>
      <c r="M263" s="44">
        <f>ROUND(Q262*N(Debts!$D$7)/12,2)</f>
        <v/>
      </c>
      <c r="N263" s="44">
        <f>MIN(N(Debts!$E$7),Q262+M263)</f>
        <v/>
      </c>
      <c r="O263" s="44">
        <f>Q262+M263-N263</f>
        <v/>
      </c>
      <c r="P263" s="44">
        <f>MIN(O263,MAX(0,$C263-SUMIFS($H263:$AU263,$H$6:$AU$6,"Rest",$H$5:$AU$5,"&lt;"&amp;O$5)))</f>
        <v/>
      </c>
      <c r="Q263" s="44">
        <f>ROUND(O263-P263,2)</f>
        <v/>
      </c>
      <c r="R263" s="44">
        <f>ROUND(V262*N(Debts!$D$8)/12,2)</f>
        <v/>
      </c>
      <c r="S263" s="44">
        <f>MIN(N(Debts!$E$8),V262+R263)</f>
        <v/>
      </c>
      <c r="T263" s="44">
        <f>V262+R263-S263</f>
        <v/>
      </c>
      <c r="U263" s="44">
        <f>MIN(T263,MAX(0,$C263-SUMIFS($H263:$AU263,$H$6:$AU$6,"Rest",$H$5:$AU$5,"&lt;"&amp;T$5)))</f>
        <v/>
      </c>
      <c r="V263" s="44">
        <f>ROUND(T263-U263,2)</f>
        <v/>
      </c>
      <c r="W263" s="44">
        <f>ROUND(AA262*N(Debts!$D$9)/12,2)</f>
        <v/>
      </c>
      <c r="X263" s="44">
        <f>MIN(N(Debts!$E$9),AA262+W263)</f>
        <v/>
      </c>
      <c r="Y263" s="44">
        <f>AA262+W263-X263</f>
        <v/>
      </c>
      <c r="Z263" s="44">
        <f>MIN(Y263,MAX(0,$C263-SUMIFS($H263:$AU263,$H$6:$AU$6,"Rest",$H$5:$AU$5,"&lt;"&amp;Y$5)))</f>
        <v/>
      </c>
      <c r="AA263" s="44">
        <f>ROUND(Y263-Z263,2)</f>
        <v/>
      </c>
      <c r="AB263" s="44">
        <f>ROUND(AF262*N(Debts!$D$10)/12,2)</f>
        <v/>
      </c>
      <c r="AC263" s="44">
        <f>MIN(N(Debts!$E$10),AF262+AB263)</f>
        <v/>
      </c>
      <c r="AD263" s="44">
        <f>AF262+AB263-AC263</f>
        <v/>
      </c>
      <c r="AE263" s="44">
        <f>MIN(AD263,MAX(0,$C263-SUMIFS($H263:$AU263,$H$6:$AU$6,"Rest",$H$5:$AU$5,"&lt;"&amp;AD$5)))</f>
        <v/>
      </c>
      <c r="AF263" s="44">
        <f>ROUND(AD263-AE263,2)</f>
        <v/>
      </c>
      <c r="AG263" s="44">
        <f>ROUND(AK262*N(Debts!$D$11)/12,2)</f>
        <v/>
      </c>
      <c r="AH263" s="44">
        <f>MIN(N(Debts!$E$11),AK262+AG263)</f>
        <v/>
      </c>
      <c r="AI263" s="44">
        <f>AK262+AG263-AH263</f>
        <v/>
      </c>
      <c r="AJ263" s="44">
        <f>MIN(AI263,MAX(0,$C263-SUMIFS($H263:$AU263,$H$6:$AU$6,"Rest",$H$5:$AU$5,"&lt;"&amp;AI$5)))</f>
        <v/>
      </c>
      <c r="AK263" s="44">
        <f>ROUND(AI263-AJ263,2)</f>
        <v/>
      </c>
      <c r="AL263" s="44">
        <f>ROUND(AP262*N(Debts!$D$12)/12,2)</f>
        <v/>
      </c>
      <c r="AM263" s="44">
        <f>MIN(N(Debts!$E$12),AP262+AL263)</f>
        <v/>
      </c>
      <c r="AN263" s="44">
        <f>AP262+AL263-AM263</f>
        <v/>
      </c>
      <c r="AO263" s="44">
        <f>MIN(AN263,MAX(0,$C263-SUMIFS($H263:$AU263,$H$6:$AU$6,"Rest",$H$5:$AU$5,"&lt;"&amp;AN$5)))</f>
        <v/>
      </c>
      <c r="AP263" s="44">
        <f>ROUND(AN263-AO263,2)</f>
        <v/>
      </c>
      <c r="AQ263" s="44">
        <f>ROUND(AU262*N(Debts!$D$13)/12,2)</f>
        <v/>
      </c>
      <c r="AR263" s="44">
        <f>MIN(N(Debts!$E$13),AU262+AQ263)</f>
        <v/>
      </c>
      <c r="AS263" s="44">
        <f>AU262+AQ263-AR263</f>
        <v/>
      </c>
      <c r="AT263" s="44">
        <f>MIN(AS263,MAX(0,$C263-SUMIFS($H263:$AU263,$H$6:$AU$6,"Rest",$H$5:$AU$5,"&lt;"&amp;AS$5)))</f>
        <v/>
      </c>
      <c r="AU263" s="44">
        <f>ROUND(AS263-AT263,2)</f>
        <v/>
      </c>
    </row>
    <row r="264">
      <c r="A264" s="43" t="n">
        <v>257</v>
      </c>
      <c r="B264" s="45">
        <f>EDATE(Plan!$C$7,A264-1)</f>
        <v/>
      </c>
      <c r="C264" s="46">
        <f>IF(F263&lt;=0.005,0,MAX(0,Plan!$C$6-SUMIF($H$6:$AU$6,"Min paid",H264:AU264)))</f>
        <v/>
      </c>
      <c r="D264" s="46">
        <f>SUMIF($H$6:$AU$6,"Interest",H264:AU264)</f>
        <v/>
      </c>
      <c r="E264" s="46">
        <f>SUMIF($H$6:$AU$6,"Min paid",H264:AU264)+SUMIF($H$6:$AU$6,"Extra paid",H264:AU264)</f>
        <v/>
      </c>
      <c r="F264" s="46">
        <f>SUMIF($H$6:$AU$6,"Balance",H264:AU264)</f>
        <v/>
      </c>
      <c r="G264" s="47">
        <f>IF(AND(F264&lt;=0.005,F263&gt;0.005),A264,"")</f>
        <v/>
      </c>
      <c r="H264" s="44">
        <f>ROUND(L263*N(Debts!$D$6)/12,2)</f>
        <v/>
      </c>
      <c r="I264" s="44">
        <f>MIN(N(Debts!$E$6),L263+H264)</f>
        <v/>
      </c>
      <c r="J264" s="44">
        <f>L263+H264-I264</f>
        <v/>
      </c>
      <c r="K264" s="44">
        <f>MIN(J264,MAX(0,$C264-SUMIFS($H264:$AU264,$H$6:$AU$6,"Rest",$H$5:$AU$5,"&lt;"&amp;J$5)))</f>
        <v/>
      </c>
      <c r="L264" s="44">
        <f>ROUND(J264-K264,2)</f>
        <v/>
      </c>
      <c r="M264" s="44">
        <f>ROUND(Q263*N(Debts!$D$7)/12,2)</f>
        <v/>
      </c>
      <c r="N264" s="44">
        <f>MIN(N(Debts!$E$7),Q263+M264)</f>
        <v/>
      </c>
      <c r="O264" s="44">
        <f>Q263+M264-N264</f>
        <v/>
      </c>
      <c r="P264" s="44">
        <f>MIN(O264,MAX(0,$C264-SUMIFS($H264:$AU264,$H$6:$AU$6,"Rest",$H$5:$AU$5,"&lt;"&amp;O$5)))</f>
        <v/>
      </c>
      <c r="Q264" s="44">
        <f>ROUND(O264-P264,2)</f>
        <v/>
      </c>
      <c r="R264" s="44">
        <f>ROUND(V263*N(Debts!$D$8)/12,2)</f>
        <v/>
      </c>
      <c r="S264" s="44">
        <f>MIN(N(Debts!$E$8),V263+R264)</f>
        <v/>
      </c>
      <c r="T264" s="44">
        <f>V263+R264-S264</f>
        <v/>
      </c>
      <c r="U264" s="44">
        <f>MIN(T264,MAX(0,$C264-SUMIFS($H264:$AU264,$H$6:$AU$6,"Rest",$H$5:$AU$5,"&lt;"&amp;T$5)))</f>
        <v/>
      </c>
      <c r="V264" s="44">
        <f>ROUND(T264-U264,2)</f>
        <v/>
      </c>
      <c r="W264" s="44">
        <f>ROUND(AA263*N(Debts!$D$9)/12,2)</f>
        <v/>
      </c>
      <c r="X264" s="44">
        <f>MIN(N(Debts!$E$9),AA263+W264)</f>
        <v/>
      </c>
      <c r="Y264" s="44">
        <f>AA263+W264-X264</f>
        <v/>
      </c>
      <c r="Z264" s="44">
        <f>MIN(Y264,MAX(0,$C264-SUMIFS($H264:$AU264,$H$6:$AU$6,"Rest",$H$5:$AU$5,"&lt;"&amp;Y$5)))</f>
        <v/>
      </c>
      <c r="AA264" s="44">
        <f>ROUND(Y264-Z264,2)</f>
        <v/>
      </c>
      <c r="AB264" s="44">
        <f>ROUND(AF263*N(Debts!$D$10)/12,2)</f>
        <v/>
      </c>
      <c r="AC264" s="44">
        <f>MIN(N(Debts!$E$10),AF263+AB264)</f>
        <v/>
      </c>
      <c r="AD264" s="44">
        <f>AF263+AB264-AC264</f>
        <v/>
      </c>
      <c r="AE264" s="44">
        <f>MIN(AD264,MAX(0,$C264-SUMIFS($H264:$AU264,$H$6:$AU$6,"Rest",$H$5:$AU$5,"&lt;"&amp;AD$5)))</f>
        <v/>
      </c>
      <c r="AF264" s="44">
        <f>ROUND(AD264-AE264,2)</f>
        <v/>
      </c>
      <c r="AG264" s="44">
        <f>ROUND(AK263*N(Debts!$D$11)/12,2)</f>
        <v/>
      </c>
      <c r="AH264" s="44">
        <f>MIN(N(Debts!$E$11),AK263+AG264)</f>
        <v/>
      </c>
      <c r="AI264" s="44">
        <f>AK263+AG264-AH264</f>
        <v/>
      </c>
      <c r="AJ264" s="44">
        <f>MIN(AI264,MAX(0,$C264-SUMIFS($H264:$AU264,$H$6:$AU$6,"Rest",$H$5:$AU$5,"&lt;"&amp;AI$5)))</f>
        <v/>
      </c>
      <c r="AK264" s="44">
        <f>ROUND(AI264-AJ264,2)</f>
        <v/>
      </c>
      <c r="AL264" s="44">
        <f>ROUND(AP263*N(Debts!$D$12)/12,2)</f>
        <v/>
      </c>
      <c r="AM264" s="44">
        <f>MIN(N(Debts!$E$12),AP263+AL264)</f>
        <v/>
      </c>
      <c r="AN264" s="44">
        <f>AP263+AL264-AM264</f>
        <v/>
      </c>
      <c r="AO264" s="44">
        <f>MIN(AN264,MAX(0,$C264-SUMIFS($H264:$AU264,$H$6:$AU$6,"Rest",$H$5:$AU$5,"&lt;"&amp;AN$5)))</f>
        <v/>
      </c>
      <c r="AP264" s="44">
        <f>ROUND(AN264-AO264,2)</f>
        <v/>
      </c>
      <c r="AQ264" s="44">
        <f>ROUND(AU263*N(Debts!$D$13)/12,2)</f>
        <v/>
      </c>
      <c r="AR264" s="44">
        <f>MIN(N(Debts!$E$13),AU263+AQ264)</f>
        <v/>
      </c>
      <c r="AS264" s="44">
        <f>AU263+AQ264-AR264</f>
        <v/>
      </c>
      <c r="AT264" s="44">
        <f>MIN(AS264,MAX(0,$C264-SUMIFS($H264:$AU264,$H$6:$AU$6,"Rest",$H$5:$AU$5,"&lt;"&amp;AS$5)))</f>
        <v/>
      </c>
      <c r="AU264" s="44">
        <f>ROUND(AS264-AT264,2)</f>
        <v/>
      </c>
    </row>
    <row r="265">
      <c r="A265" s="43" t="n">
        <v>258</v>
      </c>
      <c r="B265" s="45">
        <f>EDATE(Plan!$C$7,A265-1)</f>
        <v/>
      </c>
      <c r="C265" s="46">
        <f>IF(F264&lt;=0.005,0,MAX(0,Plan!$C$6-SUMIF($H$6:$AU$6,"Min paid",H265:AU265)))</f>
        <v/>
      </c>
      <c r="D265" s="46">
        <f>SUMIF($H$6:$AU$6,"Interest",H265:AU265)</f>
        <v/>
      </c>
      <c r="E265" s="46">
        <f>SUMIF($H$6:$AU$6,"Min paid",H265:AU265)+SUMIF($H$6:$AU$6,"Extra paid",H265:AU265)</f>
        <v/>
      </c>
      <c r="F265" s="46">
        <f>SUMIF($H$6:$AU$6,"Balance",H265:AU265)</f>
        <v/>
      </c>
      <c r="G265" s="47">
        <f>IF(AND(F265&lt;=0.005,F264&gt;0.005),A265,"")</f>
        <v/>
      </c>
      <c r="H265" s="44">
        <f>ROUND(L264*N(Debts!$D$6)/12,2)</f>
        <v/>
      </c>
      <c r="I265" s="44">
        <f>MIN(N(Debts!$E$6),L264+H265)</f>
        <v/>
      </c>
      <c r="J265" s="44">
        <f>L264+H265-I265</f>
        <v/>
      </c>
      <c r="K265" s="44">
        <f>MIN(J265,MAX(0,$C265-SUMIFS($H265:$AU265,$H$6:$AU$6,"Rest",$H$5:$AU$5,"&lt;"&amp;J$5)))</f>
        <v/>
      </c>
      <c r="L265" s="44">
        <f>ROUND(J265-K265,2)</f>
        <v/>
      </c>
      <c r="M265" s="44">
        <f>ROUND(Q264*N(Debts!$D$7)/12,2)</f>
        <v/>
      </c>
      <c r="N265" s="44">
        <f>MIN(N(Debts!$E$7),Q264+M265)</f>
        <v/>
      </c>
      <c r="O265" s="44">
        <f>Q264+M265-N265</f>
        <v/>
      </c>
      <c r="P265" s="44">
        <f>MIN(O265,MAX(0,$C265-SUMIFS($H265:$AU265,$H$6:$AU$6,"Rest",$H$5:$AU$5,"&lt;"&amp;O$5)))</f>
        <v/>
      </c>
      <c r="Q265" s="44">
        <f>ROUND(O265-P265,2)</f>
        <v/>
      </c>
      <c r="R265" s="44">
        <f>ROUND(V264*N(Debts!$D$8)/12,2)</f>
        <v/>
      </c>
      <c r="S265" s="44">
        <f>MIN(N(Debts!$E$8),V264+R265)</f>
        <v/>
      </c>
      <c r="T265" s="44">
        <f>V264+R265-S265</f>
        <v/>
      </c>
      <c r="U265" s="44">
        <f>MIN(T265,MAX(0,$C265-SUMIFS($H265:$AU265,$H$6:$AU$6,"Rest",$H$5:$AU$5,"&lt;"&amp;T$5)))</f>
        <v/>
      </c>
      <c r="V265" s="44">
        <f>ROUND(T265-U265,2)</f>
        <v/>
      </c>
      <c r="W265" s="44">
        <f>ROUND(AA264*N(Debts!$D$9)/12,2)</f>
        <v/>
      </c>
      <c r="X265" s="44">
        <f>MIN(N(Debts!$E$9),AA264+W265)</f>
        <v/>
      </c>
      <c r="Y265" s="44">
        <f>AA264+W265-X265</f>
        <v/>
      </c>
      <c r="Z265" s="44">
        <f>MIN(Y265,MAX(0,$C265-SUMIFS($H265:$AU265,$H$6:$AU$6,"Rest",$H$5:$AU$5,"&lt;"&amp;Y$5)))</f>
        <v/>
      </c>
      <c r="AA265" s="44">
        <f>ROUND(Y265-Z265,2)</f>
        <v/>
      </c>
      <c r="AB265" s="44">
        <f>ROUND(AF264*N(Debts!$D$10)/12,2)</f>
        <v/>
      </c>
      <c r="AC265" s="44">
        <f>MIN(N(Debts!$E$10),AF264+AB265)</f>
        <v/>
      </c>
      <c r="AD265" s="44">
        <f>AF264+AB265-AC265</f>
        <v/>
      </c>
      <c r="AE265" s="44">
        <f>MIN(AD265,MAX(0,$C265-SUMIFS($H265:$AU265,$H$6:$AU$6,"Rest",$H$5:$AU$5,"&lt;"&amp;AD$5)))</f>
        <v/>
      </c>
      <c r="AF265" s="44">
        <f>ROUND(AD265-AE265,2)</f>
        <v/>
      </c>
      <c r="AG265" s="44">
        <f>ROUND(AK264*N(Debts!$D$11)/12,2)</f>
        <v/>
      </c>
      <c r="AH265" s="44">
        <f>MIN(N(Debts!$E$11),AK264+AG265)</f>
        <v/>
      </c>
      <c r="AI265" s="44">
        <f>AK264+AG265-AH265</f>
        <v/>
      </c>
      <c r="AJ265" s="44">
        <f>MIN(AI265,MAX(0,$C265-SUMIFS($H265:$AU265,$H$6:$AU$6,"Rest",$H$5:$AU$5,"&lt;"&amp;AI$5)))</f>
        <v/>
      </c>
      <c r="AK265" s="44">
        <f>ROUND(AI265-AJ265,2)</f>
        <v/>
      </c>
      <c r="AL265" s="44">
        <f>ROUND(AP264*N(Debts!$D$12)/12,2)</f>
        <v/>
      </c>
      <c r="AM265" s="44">
        <f>MIN(N(Debts!$E$12),AP264+AL265)</f>
        <v/>
      </c>
      <c r="AN265" s="44">
        <f>AP264+AL265-AM265</f>
        <v/>
      </c>
      <c r="AO265" s="44">
        <f>MIN(AN265,MAX(0,$C265-SUMIFS($H265:$AU265,$H$6:$AU$6,"Rest",$H$5:$AU$5,"&lt;"&amp;AN$5)))</f>
        <v/>
      </c>
      <c r="AP265" s="44">
        <f>ROUND(AN265-AO265,2)</f>
        <v/>
      </c>
      <c r="AQ265" s="44">
        <f>ROUND(AU264*N(Debts!$D$13)/12,2)</f>
        <v/>
      </c>
      <c r="AR265" s="44">
        <f>MIN(N(Debts!$E$13),AU264+AQ265)</f>
        <v/>
      </c>
      <c r="AS265" s="44">
        <f>AU264+AQ265-AR265</f>
        <v/>
      </c>
      <c r="AT265" s="44">
        <f>MIN(AS265,MAX(0,$C265-SUMIFS($H265:$AU265,$H$6:$AU$6,"Rest",$H$5:$AU$5,"&lt;"&amp;AS$5)))</f>
        <v/>
      </c>
      <c r="AU265" s="44">
        <f>ROUND(AS265-AT265,2)</f>
        <v/>
      </c>
    </row>
    <row r="266">
      <c r="A266" s="43" t="n">
        <v>259</v>
      </c>
      <c r="B266" s="45">
        <f>EDATE(Plan!$C$7,A266-1)</f>
        <v/>
      </c>
      <c r="C266" s="46">
        <f>IF(F265&lt;=0.005,0,MAX(0,Plan!$C$6-SUMIF($H$6:$AU$6,"Min paid",H266:AU266)))</f>
        <v/>
      </c>
      <c r="D266" s="46">
        <f>SUMIF($H$6:$AU$6,"Interest",H266:AU266)</f>
        <v/>
      </c>
      <c r="E266" s="46">
        <f>SUMIF($H$6:$AU$6,"Min paid",H266:AU266)+SUMIF($H$6:$AU$6,"Extra paid",H266:AU266)</f>
        <v/>
      </c>
      <c r="F266" s="46">
        <f>SUMIF($H$6:$AU$6,"Balance",H266:AU266)</f>
        <v/>
      </c>
      <c r="G266" s="47">
        <f>IF(AND(F266&lt;=0.005,F265&gt;0.005),A266,"")</f>
        <v/>
      </c>
      <c r="H266" s="44">
        <f>ROUND(L265*N(Debts!$D$6)/12,2)</f>
        <v/>
      </c>
      <c r="I266" s="44">
        <f>MIN(N(Debts!$E$6),L265+H266)</f>
        <v/>
      </c>
      <c r="J266" s="44">
        <f>L265+H266-I266</f>
        <v/>
      </c>
      <c r="K266" s="44">
        <f>MIN(J266,MAX(0,$C266-SUMIFS($H266:$AU266,$H$6:$AU$6,"Rest",$H$5:$AU$5,"&lt;"&amp;J$5)))</f>
        <v/>
      </c>
      <c r="L266" s="44">
        <f>ROUND(J266-K266,2)</f>
        <v/>
      </c>
      <c r="M266" s="44">
        <f>ROUND(Q265*N(Debts!$D$7)/12,2)</f>
        <v/>
      </c>
      <c r="N266" s="44">
        <f>MIN(N(Debts!$E$7),Q265+M266)</f>
        <v/>
      </c>
      <c r="O266" s="44">
        <f>Q265+M266-N266</f>
        <v/>
      </c>
      <c r="P266" s="44">
        <f>MIN(O266,MAX(0,$C266-SUMIFS($H266:$AU266,$H$6:$AU$6,"Rest",$H$5:$AU$5,"&lt;"&amp;O$5)))</f>
        <v/>
      </c>
      <c r="Q266" s="44">
        <f>ROUND(O266-P266,2)</f>
        <v/>
      </c>
      <c r="R266" s="44">
        <f>ROUND(V265*N(Debts!$D$8)/12,2)</f>
        <v/>
      </c>
      <c r="S266" s="44">
        <f>MIN(N(Debts!$E$8),V265+R266)</f>
        <v/>
      </c>
      <c r="T266" s="44">
        <f>V265+R266-S266</f>
        <v/>
      </c>
      <c r="U266" s="44">
        <f>MIN(T266,MAX(0,$C266-SUMIFS($H266:$AU266,$H$6:$AU$6,"Rest",$H$5:$AU$5,"&lt;"&amp;T$5)))</f>
        <v/>
      </c>
      <c r="V266" s="44">
        <f>ROUND(T266-U266,2)</f>
        <v/>
      </c>
      <c r="W266" s="44">
        <f>ROUND(AA265*N(Debts!$D$9)/12,2)</f>
        <v/>
      </c>
      <c r="X266" s="44">
        <f>MIN(N(Debts!$E$9),AA265+W266)</f>
        <v/>
      </c>
      <c r="Y266" s="44">
        <f>AA265+W266-X266</f>
        <v/>
      </c>
      <c r="Z266" s="44">
        <f>MIN(Y266,MAX(0,$C266-SUMIFS($H266:$AU266,$H$6:$AU$6,"Rest",$H$5:$AU$5,"&lt;"&amp;Y$5)))</f>
        <v/>
      </c>
      <c r="AA266" s="44">
        <f>ROUND(Y266-Z266,2)</f>
        <v/>
      </c>
      <c r="AB266" s="44">
        <f>ROUND(AF265*N(Debts!$D$10)/12,2)</f>
        <v/>
      </c>
      <c r="AC266" s="44">
        <f>MIN(N(Debts!$E$10),AF265+AB266)</f>
        <v/>
      </c>
      <c r="AD266" s="44">
        <f>AF265+AB266-AC266</f>
        <v/>
      </c>
      <c r="AE266" s="44">
        <f>MIN(AD266,MAX(0,$C266-SUMIFS($H266:$AU266,$H$6:$AU$6,"Rest",$H$5:$AU$5,"&lt;"&amp;AD$5)))</f>
        <v/>
      </c>
      <c r="AF266" s="44">
        <f>ROUND(AD266-AE266,2)</f>
        <v/>
      </c>
      <c r="AG266" s="44">
        <f>ROUND(AK265*N(Debts!$D$11)/12,2)</f>
        <v/>
      </c>
      <c r="AH266" s="44">
        <f>MIN(N(Debts!$E$11),AK265+AG266)</f>
        <v/>
      </c>
      <c r="AI266" s="44">
        <f>AK265+AG266-AH266</f>
        <v/>
      </c>
      <c r="AJ266" s="44">
        <f>MIN(AI266,MAX(0,$C266-SUMIFS($H266:$AU266,$H$6:$AU$6,"Rest",$H$5:$AU$5,"&lt;"&amp;AI$5)))</f>
        <v/>
      </c>
      <c r="AK266" s="44">
        <f>ROUND(AI266-AJ266,2)</f>
        <v/>
      </c>
      <c r="AL266" s="44">
        <f>ROUND(AP265*N(Debts!$D$12)/12,2)</f>
        <v/>
      </c>
      <c r="AM266" s="44">
        <f>MIN(N(Debts!$E$12),AP265+AL266)</f>
        <v/>
      </c>
      <c r="AN266" s="44">
        <f>AP265+AL266-AM266</f>
        <v/>
      </c>
      <c r="AO266" s="44">
        <f>MIN(AN266,MAX(0,$C266-SUMIFS($H266:$AU266,$H$6:$AU$6,"Rest",$H$5:$AU$5,"&lt;"&amp;AN$5)))</f>
        <v/>
      </c>
      <c r="AP266" s="44">
        <f>ROUND(AN266-AO266,2)</f>
        <v/>
      </c>
      <c r="AQ266" s="44">
        <f>ROUND(AU265*N(Debts!$D$13)/12,2)</f>
        <v/>
      </c>
      <c r="AR266" s="44">
        <f>MIN(N(Debts!$E$13),AU265+AQ266)</f>
        <v/>
      </c>
      <c r="AS266" s="44">
        <f>AU265+AQ266-AR266</f>
        <v/>
      </c>
      <c r="AT266" s="44">
        <f>MIN(AS266,MAX(0,$C266-SUMIFS($H266:$AU266,$H$6:$AU$6,"Rest",$H$5:$AU$5,"&lt;"&amp;AS$5)))</f>
        <v/>
      </c>
      <c r="AU266" s="44">
        <f>ROUND(AS266-AT266,2)</f>
        <v/>
      </c>
    </row>
    <row r="267">
      <c r="A267" s="43" t="n">
        <v>260</v>
      </c>
      <c r="B267" s="45">
        <f>EDATE(Plan!$C$7,A267-1)</f>
        <v/>
      </c>
      <c r="C267" s="46">
        <f>IF(F266&lt;=0.005,0,MAX(0,Plan!$C$6-SUMIF($H$6:$AU$6,"Min paid",H267:AU267)))</f>
        <v/>
      </c>
      <c r="D267" s="46">
        <f>SUMIF($H$6:$AU$6,"Interest",H267:AU267)</f>
        <v/>
      </c>
      <c r="E267" s="46">
        <f>SUMIF($H$6:$AU$6,"Min paid",H267:AU267)+SUMIF($H$6:$AU$6,"Extra paid",H267:AU267)</f>
        <v/>
      </c>
      <c r="F267" s="46">
        <f>SUMIF($H$6:$AU$6,"Balance",H267:AU267)</f>
        <v/>
      </c>
      <c r="G267" s="47">
        <f>IF(AND(F267&lt;=0.005,F266&gt;0.005),A267,"")</f>
        <v/>
      </c>
      <c r="H267" s="44">
        <f>ROUND(L266*N(Debts!$D$6)/12,2)</f>
        <v/>
      </c>
      <c r="I267" s="44">
        <f>MIN(N(Debts!$E$6),L266+H267)</f>
        <v/>
      </c>
      <c r="J267" s="44">
        <f>L266+H267-I267</f>
        <v/>
      </c>
      <c r="K267" s="44">
        <f>MIN(J267,MAX(0,$C267-SUMIFS($H267:$AU267,$H$6:$AU$6,"Rest",$H$5:$AU$5,"&lt;"&amp;J$5)))</f>
        <v/>
      </c>
      <c r="L267" s="44">
        <f>ROUND(J267-K267,2)</f>
        <v/>
      </c>
      <c r="M267" s="44">
        <f>ROUND(Q266*N(Debts!$D$7)/12,2)</f>
        <v/>
      </c>
      <c r="N267" s="44">
        <f>MIN(N(Debts!$E$7),Q266+M267)</f>
        <v/>
      </c>
      <c r="O267" s="44">
        <f>Q266+M267-N267</f>
        <v/>
      </c>
      <c r="P267" s="44">
        <f>MIN(O267,MAX(0,$C267-SUMIFS($H267:$AU267,$H$6:$AU$6,"Rest",$H$5:$AU$5,"&lt;"&amp;O$5)))</f>
        <v/>
      </c>
      <c r="Q267" s="44">
        <f>ROUND(O267-P267,2)</f>
        <v/>
      </c>
      <c r="R267" s="44">
        <f>ROUND(V266*N(Debts!$D$8)/12,2)</f>
        <v/>
      </c>
      <c r="S267" s="44">
        <f>MIN(N(Debts!$E$8),V266+R267)</f>
        <v/>
      </c>
      <c r="T267" s="44">
        <f>V266+R267-S267</f>
        <v/>
      </c>
      <c r="U267" s="44">
        <f>MIN(T267,MAX(0,$C267-SUMIFS($H267:$AU267,$H$6:$AU$6,"Rest",$H$5:$AU$5,"&lt;"&amp;T$5)))</f>
        <v/>
      </c>
      <c r="V267" s="44">
        <f>ROUND(T267-U267,2)</f>
        <v/>
      </c>
      <c r="W267" s="44">
        <f>ROUND(AA266*N(Debts!$D$9)/12,2)</f>
        <v/>
      </c>
      <c r="X267" s="44">
        <f>MIN(N(Debts!$E$9),AA266+W267)</f>
        <v/>
      </c>
      <c r="Y267" s="44">
        <f>AA266+W267-X267</f>
        <v/>
      </c>
      <c r="Z267" s="44">
        <f>MIN(Y267,MAX(0,$C267-SUMIFS($H267:$AU267,$H$6:$AU$6,"Rest",$H$5:$AU$5,"&lt;"&amp;Y$5)))</f>
        <v/>
      </c>
      <c r="AA267" s="44">
        <f>ROUND(Y267-Z267,2)</f>
        <v/>
      </c>
      <c r="AB267" s="44">
        <f>ROUND(AF266*N(Debts!$D$10)/12,2)</f>
        <v/>
      </c>
      <c r="AC267" s="44">
        <f>MIN(N(Debts!$E$10),AF266+AB267)</f>
        <v/>
      </c>
      <c r="AD267" s="44">
        <f>AF266+AB267-AC267</f>
        <v/>
      </c>
      <c r="AE267" s="44">
        <f>MIN(AD267,MAX(0,$C267-SUMIFS($H267:$AU267,$H$6:$AU$6,"Rest",$H$5:$AU$5,"&lt;"&amp;AD$5)))</f>
        <v/>
      </c>
      <c r="AF267" s="44">
        <f>ROUND(AD267-AE267,2)</f>
        <v/>
      </c>
      <c r="AG267" s="44">
        <f>ROUND(AK266*N(Debts!$D$11)/12,2)</f>
        <v/>
      </c>
      <c r="AH267" s="44">
        <f>MIN(N(Debts!$E$11),AK266+AG267)</f>
        <v/>
      </c>
      <c r="AI267" s="44">
        <f>AK266+AG267-AH267</f>
        <v/>
      </c>
      <c r="AJ267" s="44">
        <f>MIN(AI267,MAX(0,$C267-SUMIFS($H267:$AU267,$H$6:$AU$6,"Rest",$H$5:$AU$5,"&lt;"&amp;AI$5)))</f>
        <v/>
      </c>
      <c r="AK267" s="44">
        <f>ROUND(AI267-AJ267,2)</f>
        <v/>
      </c>
      <c r="AL267" s="44">
        <f>ROUND(AP266*N(Debts!$D$12)/12,2)</f>
        <v/>
      </c>
      <c r="AM267" s="44">
        <f>MIN(N(Debts!$E$12),AP266+AL267)</f>
        <v/>
      </c>
      <c r="AN267" s="44">
        <f>AP266+AL267-AM267</f>
        <v/>
      </c>
      <c r="AO267" s="44">
        <f>MIN(AN267,MAX(0,$C267-SUMIFS($H267:$AU267,$H$6:$AU$6,"Rest",$H$5:$AU$5,"&lt;"&amp;AN$5)))</f>
        <v/>
      </c>
      <c r="AP267" s="44">
        <f>ROUND(AN267-AO267,2)</f>
        <v/>
      </c>
      <c r="AQ267" s="44">
        <f>ROUND(AU266*N(Debts!$D$13)/12,2)</f>
        <v/>
      </c>
      <c r="AR267" s="44">
        <f>MIN(N(Debts!$E$13),AU266+AQ267)</f>
        <v/>
      </c>
      <c r="AS267" s="44">
        <f>AU266+AQ267-AR267</f>
        <v/>
      </c>
      <c r="AT267" s="44">
        <f>MIN(AS267,MAX(0,$C267-SUMIFS($H267:$AU267,$H$6:$AU$6,"Rest",$H$5:$AU$5,"&lt;"&amp;AS$5)))</f>
        <v/>
      </c>
      <c r="AU267" s="44">
        <f>ROUND(AS267-AT267,2)</f>
        <v/>
      </c>
    </row>
    <row r="268">
      <c r="A268" s="43" t="n">
        <v>261</v>
      </c>
      <c r="B268" s="45">
        <f>EDATE(Plan!$C$7,A268-1)</f>
        <v/>
      </c>
      <c r="C268" s="46">
        <f>IF(F267&lt;=0.005,0,MAX(0,Plan!$C$6-SUMIF($H$6:$AU$6,"Min paid",H268:AU268)))</f>
        <v/>
      </c>
      <c r="D268" s="46">
        <f>SUMIF($H$6:$AU$6,"Interest",H268:AU268)</f>
        <v/>
      </c>
      <c r="E268" s="46">
        <f>SUMIF($H$6:$AU$6,"Min paid",H268:AU268)+SUMIF($H$6:$AU$6,"Extra paid",H268:AU268)</f>
        <v/>
      </c>
      <c r="F268" s="46">
        <f>SUMIF($H$6:$AU$6,"Balance",H268:AU268)</f>
        <v/>
      </c>
      <c r="G268" s="47">
        <f>IF(AND(F268&lt;=0.005,F267&gt;0.005),A268,"")</f>
        <v/>
      </c>
      <c r="H268" s="44">
        <f>ROUND(L267*N(Debts!$D$6)/12,2)</f>
        <v/>
      </c>
      <c r="I268" s="44">
        <f>MIN(N(Debts!$E$6),L267+H268)</f>
        <v/>
      </c>
      <c r="J268" s="44">
        <f>L267+H268-I268</f>
        <v/>
      </c>
      <c r="K268" s="44">
        <f>MIN(J268,MAX(0,$C268-SUMIFS($H268:$AU268,$H$6:$AU$6,"Rest",$H$5:$AU$5,"&lt;"&amp;J$5)))</f>
        <v/>
      </c>
      <c r="L268" s="44">
        <f>ROUND(J268-K268,2)</f>
        <v/>
      </c>
      <c r="M268" s="44">
        <f>ROUND(Q267*N(Debts!$D$7)/12,2)</f>
        <v/>
      </c>
      <c r="N268" s="44">
        <f>MIN(N(Debts!$E$7),Q267+M268)</f>
        <v/>
      </c>
      <c r="O268" s="44">
        <f>Q267+M268-N268</f>
        <v/>
      </c>
      <c r="P268" s="44">
        <f>MIN(O268,MAX(0,$C268-SUMIFS($H268:$AU268,$H$6:$AU$6,"Rest",$H$5:$AU$5,"&lt;"&amp;O$5)))</f>
        <v/>
      </c>
      <c r="Q268" s="44">
        <f>ROUND(O268-P268,2)</f>
        <v/>
      </c>
      <c r="R268" s="44">
        <f>ROUND(V267*N(Debts!$D$8)/12,2)</f>
        <v/>
      </c>
      <c r="S268" s="44">
        <f>MIN(N(Debts!$E$8),V267+R268)</f>
        <v/>
      </c>
      <c r="T268" s="44">
        <f>V267+R268-S268</f>
        <v/>
      </c>
      <c r="U268" s="44">
        <f>MIN(T268,MAX(0,$C268-SUMIFS($H268:$AU268,$H$6:$AU$6,"Rest",$H$5:$AU$5,"&lt;"&amp;T$5)))</f>
        <v/>
      </c>
      <c r="V268" s="44">
        <f>ROUND(T268-U268,2)</f>
        <v/>
      </c>
      <c r="W268" s="44">
        <f>ROUND(AA267*N(Debts!$D$9)/12,2)</f>
        <v/>
      </c>
      <c r="X268" s="44">
        <f>MIN(N(Debts!$E$9),AA267+W268)</f>
        <v/>
      </c>
      <c r="Y268" s="44">
        <f>AA267+W268-X268</f>
        <v/>
      </c>
      <c r="Z268" s="44">
        <f>MIN(Y268,MAX(0,$C268-SUMIFS($H268:$AU268,$H$6:$AU$6,"Rest",$H$5:$AU$5,"&lt;"&amp;Y$5)))</f>
        <v/>
      </c>
      <c r="AA268" s="44">
        <f>ROUND(Y268-Z268,2)</f>
        <v/>
      </c>
      <c r="AB268" s="44">
        <f>ROUND(AF267*N(Debts!$D$10)/12,2)</f>
        <v/>
      </c>
      <c r="AC268" s="44">
        <f>MIN(N(Debts!$E$10),AF267+AB268)</f>
        <v/>
      </c>
      <c r="AD268" s="44">
        <f>AF267+AB268-AC268</f>
        <v/>
      </c>
      <c r="AE268" s="44">
        <f>MIN(AD268,MAX(0,$C268-SUMIFS($H268:$AU268,$H$6:$AU$6,"Rest",$H$5:$AU$5,"&lt;"&amp;AD$5)))</f>
        <v/>
      </c>
      <c r="AF268" s="44">
        <f>ROUND(AD268-AE268,2)</f>
        <v/>
      </c>
      <c r="AG268" s="44">
        <f>ROUND(AK267*N(Debts!$D$11)/12,2)</f>
        <v/>
      </c>
      <c r="AH268" s="44">
        <f>MIN(N(Debts!$E$11),AK267+AG268)</f>
        <v/>
      </c>
      <c r="AI268" s="44">
        <f>AK267+AG268-AH268</f>
        <v/>
      </c>
      <c r="AJ268" s="44">
        <f>MIN(AI268,MAX(0,$C268-SUMIFS($H268:$AU268,$H$6:$AU$6,"Rest",$H$5:$AU$5,"&lt;"&amp;AI$5)))</f>
        <v/>
      </c>
      <c r="AK268" s="44">
        <f>ROUND(AI268-AJ268,2)</f>
        <v/>
      </c>
      <c r="AL268" s="44">
        <f>ROUND(AP267*N(Debts!$D$12)/12,2)</f>
        <v/>
      </c>
      <c r="AM268" s="44">
        <f>MIN(N(Debts!$E$12),AP267+AL268)</f>
        <v/>
      </c>
      <c r="AN268" s="44">
        <f>AP267+AL268-AM268</f>
        <v/>
      </c>
      <c r="AO268" s="44">
        <f>MIN(AN268,MAX(0,$C268-SUMIFS($H268:$AU268,$H$6:$AU$6,"Rest",$H$5:$AU$5,"&lt;"&amp;AN$5)))</f>
        <v/>
      </c>
      <c r="AP268" s="44">
        <f>ROUND(AN268-AO268,2)</f>
        <v/>
      </c>
      <c r="AQ268" s="44">
        <f>ROUND(AU267*N(Debts!$D$13)/12,2)</f>
        <v/>
      </c>
      <c r="AR268" s="44">
        <f>MIN(N(Debts!$E$13),AU267+AQ268)</f>
        <v/>
      </c>
      <c r="AS268" s="44">
        <f>AU267+AQ268-AR268</f>
        <v/>
      </c>
      <c r="AT268" s="44">
        <f>MIN(AS268,MAX(0,$C268-SUMIFS($H268:$AU268,$H$6:$AU$6,"Rest",$H$5:$AU$5,"&lt;"&amp;AS$5)))</f>
        <v/>
      </c>
      <c r="AU268" s="44">
        <f>ROUND(AS268-AT268,2)</f>
        <v/>
      </c>
    </row>
    <row r="269">
      <c r="A269" s="43" t="n">
        <v>262</v>
      </c>
      <c r="B269" s="45">
        <f>EDATE(Plan!$C$7,A269-1)</f>
        <v/>
      </c>
      <c r="C269" s="46">
        <f>IF(F268&lt;=0.005,0,MAX(0,Plan!$C$6-SUMIF($H$6:$AU$6,"Min paid",H269:AU269)))</f>
        <v/>
      </c>
      <c r="D269" s="46">
        <f>SUMIF($H$6:$AU$6,"Interest",H269:AU269)</f>
        <v/>
      </c>
      <c r="E269" s="46">
        <f>SUMIF($H$6:$AU$6,"Min paid",H269:AU269)+SUMIF($H$6:$AU$6,"Extra paid",H269:AU269)</f>
        <v/>
      </c>
      <c r="F269" s="46">
        <f>SUMIF($H$6:$AU$6,"Balance",H269:AU269)</f>
        <v/>
      </c>
      <c r="G269" s="47">
        <f>IF(AND(F269&lt;=0.005,F268&gt;0.005),A269,"")</f>
        <v/>
      </c>
      <c r="H269" s="44">
        <f>ROUND(L268*N(Debts!$D$6)/12,2)</f>
        <v/>
      </c>
      <c r="I269" s="44">
        <f>MIN(N(Debts!$E$6),L268+H269)</f>
        <v/>
      </c>
      <c r="J269" s="44">
        <f>L268+H269-I269</f>
        <v/>
      </c>
      <c r="K269" s="44">
        <f>MIN(J269,MAX(0,$C269-SUMIFS($H269:$AU269,$H$6:$AU$6,"Rest",$H$5:$AU$5,"&lt;"&amp;J$5)))</f>
        <v/>
      </c>
      <c r="L269" s="44">
        <f>ROUND(J269-K269,2)</f>
        <v/>
      </c>
      <c r="M269" s="44">
        <f>ROUND(Q268*N(Debts!$D$7)/12,2)</f>
        <v/>
      </c>
      <c r="N269" s="44">
        <f>MIN(N(Debts!$E$7),Q268+M269)</f>
        <v/>
      </c>
      <c r="O269" s="44">
        <f>Q268+M269-N269</f>
        <v/>
      </c>
      <c r="P269" s="44">
        <f>MIN(O269,MAX(0,$C269-SUMIFS($H269:$AU269,$H$6:$AU$6,"Rest",$H$5:$AU$5,"&lt;"&amp;O$5)))</f>
        <v/>
      </c>
      <c r="Q269" s="44">
        <f>ROUND(O269-P269,2)</f>
        <v/>
      </c>
      <c r="R269" s="44">
        <f>ROUND(V268*N(Debts!$D$8)/12,2)</f>
        <v/>
      </c>
      <c r="S269" s="44">
        <f>MIN(N(Debts!$E$8),V268+R269)</f>
        <v/>
      </c>
      <c r="T269" s="44">
        <f>V268+R269-S269</f>
        <v/>
      </c>
      <c r="U269" s="44">
        <f>MIN(T269,MAX(0,$C269-SUMIFS($H269:$AU269,$H$6:$AU$6,"Rest",$H$5:$AU$5,"&lt;"&amp;T$5)))</f>
        <v/>
      </c>
      <c r="V269" s="44">
        <f>ROUND(T269-U269,2)</f>
        <v/>
      </c>
      <c r="W269" s="44">
        <f>ROUND(AA268*N(Debts!$D$9)/12,2)</f>
        <v/>
      </c>
      <c r="X269" s="44">
        <f>MIN(N(Debts!$E$9),AA268+W269)</f>
        <v/>
      </c>
      <c r="Y269" s="44">
        <f>AA268+W269-X269</f>
        <v/>
      </c>
      <c r="Z269" s="44">
        <f>MIN(Y269,MAX(0,$C269-SUMIFS($H269:$AU269,$H$6:$AU$6,"Rest",$H$5:$AU$5,"&lt;"&amp;Y$5)))</f>
        <v/>
      </c>
      <c r="AA269" s="44">
        <f>ROUND(Y269-Z269,2)</f>
        <v/>
      </c>
      <c r="AB269" s="44">
        <f>ROUND(AF268*N(Debts!$D$10)/12,2)</f>
        <v/>
      </c>
      <c r="AC269" s="44">
        <f>MIN(N(Debts!$E$10),AF268+AB269)</f>
        <v/>
      </c>
      <c r="AD269" s="44">
        <f>AF268+AB269-AC269</f>
        <v/>
      </c>
      <c r="AE269" s="44">
        <f>MIN(AD269,MAX(0,$C269-SUMIFS($H269:$AU269,$H$6:$AU$6,"Rest",$H$5:$AU$5,"&lt;"&amp;AD$5)))</f>
        <v/>
      </c>
      <c r="AF269" s="44">
        <f>ROUND(AD269-AE269,2)</f>
        <v/>
      </c>
      <c r="AG269" s="44">
        <f>ROUND(AK268*N(Debts!$D$11)/12,2)</f>
        <v/>
      </c>
      <c r="AH269" s="44">
        <f>MIN(N(Debts!$E$11),AK268+AG269)</f>
        <v/>
      </c>
      <c r="AI269" s="44">
        <f>AK268+AG269-AH269</f>
        <v/>
      </c>
      <c r="AJ269" s="44">
        <f>MIN(AI269,MAX(0,$C269-SUMIFS($H269:$AU269,$H$6:$AU$6,"Rest",$H$5:$AU$5,"&lt;"&amp;AI$5)))</f>
        <v/>
      </c>
      <c r="AK269" s="44">
        <f>ROUND(AI269-AJ269,2)</f>
        <v/>
      </c>
      <c r="AL269" s="44">
        <f>ROUND(AP268*N(Debts!$D$12)/12,2)</f>
        <v/>
      </c>
      <c r="AM269" s="44">
        <f>MIN(N(Debts!$E$12),AP268+AL269)</f>
        <v/>
      </c>
      <c r="AN269" s="44">
        <f>AP268+AL269-AM269</f>
        <v/>
      </c>
      <c r="AO269" s="44">
        <f>MIN(AN269,MAX(0,$C269-SUMIFS($H269:$AU269,$H$6:$AU$6,"Rest",$H$5:$AU$5,"&lt;"&amp;AN$5)))</f>
        <v/>
      </c>
      <c r="AP269" s="44">
        <f>ROUND(AN269-AO269,2)</f>
        <v/>
      </c>
      <c r="AQ269" s="44">
        <f>ROUND(AU268*N(Debts!$D$13)/12,2)</f>
        <v/>
      </c>
      <c r="AR269" s="44">
        <f>MIN(N(Debts!$E$13),AU268+AQ269)</f>
        <v/>
      </c>
      <c r="AS269" s="44">
        <f>AU268+AQ269-AR269</f>
        <v/>
      </c>
      <c r="AT269" s="44">
        <f>MIN(AS269,MAX(0,$C269-SUMIFS($H269:$AU269,$H$6:$AU$6,"Rest",$H$5:$AU$5,"&lt;"&amp;AS$5)))</f>
        <v/>
      </c>
      <c r="AU269" s="44">
        <f>ROUND(AS269-AT269,2)</f>
        <v/>
      </c>
    </row>
    <row r="270">
      <c r="A270" s="43" t="n">
        <v>263</v>
      </c>
      <c r="B270" s="45">
        <f>EDATE(Plan!$C$7,A270-1)</f>
        <v/>
      </c>
      <c r="C270" s="46">
        <f>IF(F269&lt;=0.005,0,MAX(0,Plan!$C$6-SUMIF($H$6:$AU$6,"Min paid",H270:AU270)))</f>
        <v/>
      </c>
      <c r="D270" s="46">
        <f>SUMIF($H$6:$AU$6,"Interest",H270:AU270)</f>
        <v/>
      </c>
      <c r="E270" s="46">
        <f>SUMIF($H$6:$AU$6,"Min paid",H270:AU270)+SUMIF($H$6:$AU$6,"Extra paid",H270:AU270)</f>
        <v/>
      </c>
      <c r="F270" s="46">
        <f>SUMIF($H$6:$AU$6,"Balance",H270:AU270)</f>
        <v/>
      </c>
      <c r="G270" s="47">
        <f>IF(AND(F270&lt;=0.005,F269&gt;0.005),A270,"")</f>
        <v/>
      </c>
      <c r="H270" s="44">
        <f>ROUND(L269*N(Debts!$D$6)/12,2)</f>
        <v/>
      </c>
      <c r="I270" s="44">
        <f>MIN(N(Debts!$E$6),L269+H270)</f>
        <v/>
      </c>
      <c r="J270" s="44">
        <f>L269+H270-I270</f>
        <v/>
      </c>
      <c r="K270" s="44">
        <f>MIN(J270,MAX(0,$C270-SUMIFS($H270:$AU270,$H$6:$AU$6,"Rest",$H$5:$AU$5,"&lt;"&amp;J$5)))</f>
        <v/>
      </c>
      <c r="L270" s="44">
        <f>ROUND(J270-K270,2)</f>
        <v/>
      </c>
      <c r="M270" s="44">
        <f>ROUND(Q269*N(Debts!$D$7)/12,2)</f>
        <v/>
      </c>
      <c r="N270" s="44">
        <f>MIN(N(Debts!$E$7),Q269+M270)</f>
        <v/>
      </c>
      <c r="O270" s="44">
        <f>Q269+M270-N270</f>
        <v/>
      </c>
      <c r="P270" s="44">
        <f>MIN(O270,MAX(0,$C270-SUMIFS($H270:$AU270,$H$6:$AU$6,"Rest",$H$5:$AU$5,"&lt;"&amp;O$5)))</f>
        <v/>
      </c>
      <c r="Q270" s="44">
        <f>ROUND(O270-P270,2)</f>
        <v/>
      </c>
      <c r="R270" s="44">
        <f>ROUND(V269*N(Debts!$D$8)/12,2)</f>
        <v/>
      </c>
      <c r="S270" s="44">
        <f>MIN(N(Debts!$E$8),V269+R270)</f>
        <v/>
      </c>
      <c r="T270" s="44">
        <f>V269+R270-S270</f>
        <v/>
      </c>
      <c r="U270" s="44">
        <f>MIN(T270,MAX(0,$C270-SUMIFS($H270:$AU270,$H$6:$AU$6,"Rest",$H$5:$AU$5,"&lt;"&amp;T$5)))</f>
        <v/>
      </c>
      <c r="V270" s="44">
        <f>ROUND(T270-U270,2)</f>
        <v/>
      </c>
      <c r="W270" s="44">
        <f>ROUND(AA269*N(Debts!$D$9)/12,2)</f>
        <v/>
      </c>
      <c r="X270" s="44">
        <f>MIN(N(Debts!$E$9),AA269+W270)</f>
        <v/>
      </c>
      <c r="Y270" s="44">
        <f>AA269+W270-X270</f>
        <v/>
      </c>
      <c r="Z270" s="44">
        <f>MIN(Y270,MAX(0,$C270-SUMIFS($H270:$AU270,$H$6:$AU$6,"Rest",$H$5:$AU$5,"&lt;"&amp;Y$5)))</f>
        <v/>
      </c>
      <c r="AA270" s="44">
        <f>ROUND(Y270-Z270,2)</f>
        <v/>
      </c>
      <c r="AB270" s="44">
        <f>ROUND(AF269*N(Debts!$D$10)/12,2)</f>
        <v/>
      </c>
      <c r="AC270" s="44">
        <f>MIN(N(Debts!$E$10),AF269+AB270)</f>
        <v/>
      </c>
      <c r="AD270" s="44">
        <f>AF269+AB270-AC270</f>
        <v/>
      </c>
      <c r="AE270" s="44">
        <f>MIN(AD270,MAX(0,$C270-SUMIFS($H270:$AU270,$H$6:$AU$6,"Rest",$H$5:$AU$5,"&lt;"&amp;AD$5)))</f>
        <v/>
      </c>
      <c r="AF270" s="44">
        <f>ROUND(AD270-AE270,2)</f>
        <v/>
      </c>
      <c r="AG270" s="44">
        <f>ROUND(AK269*N(Debts!$D$11)/12,2)</f>
        <v/>
      </c>
      <c r="AH270" s="44">
        <f>MIN(N(Debts!$E$11),AK269+AG270)</f>
        <v/>
      </c>
      <c r="AI270" s="44">
        <f>AK269+AG270-AH270</f>
        <v/>
      </c>
      <c r="AJ270" s="44">
        <f>MIN(AI270,MAX(0,$C270-SUMIFS($H270:$AU270,$H$6:$AU$6,"Rest",$H$5:$AU$5,"&lt;"&amp;AI$5)))</f>
        <v/>
      </c>
      <c r="AK270" s="44">
        <f>ROUND(AI270-AJ270,2)</f>
        <v/>
      </c>
      <c r="AL270" s="44">
        <f>ROUND(AP269*N(Debts!$D$12)/12,2)</f>
        <v/>
      </c>
      <c r="AM270" s="44">
        <f>MIN(N(Debts!$E$12),AP269+AL270)</f>
        <v/>
      </c>
      <c r="AN270" s="44">
        <f>AP269+AL270-AM270</f>
        <v/>
      </c>
      <c r="AO270" s="44">
        <f>MIN(AN270,MAX(0,$C270-SUMIFS($H270:$AU270,$H$6:$AU$6,"Rest",$H$5:$AU$5,"&lt;"&amp;AN$5)))</f>
        <v/>
      </c>
      <c r="AP270" s="44">
        <f>ROUND(AN270-AO270,2)</f>
        <v/>
      </c>
      <c r="AQ270" s="44">
        <f>ROUND(AU269*N(Debts!$D$13)/12,2)</f>
        <v/>
      </c>
      <c r="AR270" s="44">
        <f>MIN(N(Debts!$E$13),AU269+AQ270)</f>
        <v/>
      </c>
      <c r="AS270" s="44">
        <f>AU269+AQ270-AR270</f>
        <v/>
      </c>
      <c r="AT270" s="44">
        <f>MIN(AS270,MAX(0,$C270-SUMIFS($H270:$AU270,$H$6:$AU$6,"Rest",$H$5:$AU$5,"&lt;"&amp;AS$5)))</f>
        <v/>
      </c>
      <c r="AU270" s="44">
        <f>ROUND(AS270-AT270,2)</f>
        <v/>
      </c>
    </row>
    <row r="271">
      <c r="A271" s="43" t="n">
        <v>264</v>
      </c>
      <c r="B271" s="45">
        <f>EDATE(Plan!$C$7,A271-1)</f>
        <v/>
      </c>
      <c r="C271" s="46">
        <f>IF(F270&lt;=0.005,0,MAX(0,Plan!$C$6-SUMIF($H$6:$AU$6,"Min paid",H271:AU271)))</f>
        <v/>
      </c>
      <c r="D271" s="46">
        <f>SUMIF($H$6:$AU$6,"Interest",H271:AU271)</f>
        <v/>
      </c>
      <c r="E271" s="46">
        <f>SUMIF($H$6:$AU$6,"Min paid",H271:AU271)+SUMIF($H$6:$AU$6,"Extra paid",H271:AU271)</f>
        <v/>
      </c>
      <c r="F271" s="46">
        <f>SUMIF($H$6:$AU$6,"Balance",H271:AU271)</f>
        <v/>
      </c>
      <c r="G271" s="47">
        <f>IF(AND(F271&lt;=0.005,F270&gt;0.005),A271,"")</f>
        <v/>
      </c>
      <c r="H271" s="44">
        <f>ROUND(L270*N(Debts!$D$6)/12,2)</f>
        <v/>
      </c>
      <c r="I271" s="44">
        <f>MIN(N(Debts!$E$6),L270+H271)</f>
        <v/>
      </c>
      <c r="J271" s="44">
        <f>L270+H271-I271</f>
        <v/>
      </c>
      <c r="K271" s="44">
        <f>MIN(J271,MAX(0,$C271-SUMIFS($H271:$AU271,$H$6:$AU$6,"Rest",$H$5:$AU$5,"&lt;"&amp;J$5)))</f>
        <v/>
      </c>
      <c r="L271" s="44">
        <f>ROUND(J271-K271,2)</f>
        <v/>
      </c>
      <c r="M271" s="44">
        <f>ROUND(Q270*N(Debts!$D$7)/12,2)</f>
        <v/>
      </c>
      <c r="N271" s="44">
        <f>MIN(N(Debts!$E$7),Q270+M271)</f>
        <v/>
      </c>
      <c r="O271" s="44">
        <f>Q270+M271-N271</f>
        <v/>
      </c>
      <c r="P271" s="44">
        <f>MIN(O271,MAX(0,$C271-SUMIFS($H271:$AU271,$H$6:$AU$6,"Rest",$H$5:$AU$5,"&lt;"&amp;O$5)))</f>
        <v/>
      </c>
      <c r="Q271" s="44">
        <f>ROUND(O271-P271,2)</f>
        <v/>
      </c>
      <c r="R271" s="44">
        <f>ROUND(V270*N(Debts!$D$8)/12,2)</f>
        <v/>
      </c>
      <c r="S271" s="44">
        <f>MIN(N(Debts!$E$8),V270+R271)</f>
        <v/>
      </c>
      <c r="T271" s="44">
        <f>V270+R271-S271</f>
        <v/>
      </c>
      <c r="U271" s="44">
        <f>MIN(T271,MAX(0,$C271-SUMIFS($H271:$AU271,$H$6:$AU$6,"Rest",$H$5:$AU$5,"&lt;"&amp;T$5)))</f>
        <v/>
      </c>
      <c r="V271" s="44">
        <f>ROUND(T271-U271,2)</f>
        <v/>
      </c>
      <c r="W271" s="44">
        <f>ROUND(AA270*N(Debts!$D$9)/12,2)</f>
        <v/>
      </c>
      <c r="X271" s="44">
        <f>MIN(N(Debts!$E$9),AA270+W271)</f>
        <v/>
      </c>
      <c r="Y271" s="44">
        <f>AA270+W271-X271</f>
        <v/>
      </c>
      <c r="Z271" s="44">
        <f>MIN(Y271,MAX(0,$C271-SUMIFS($H271:$AU271,$H$6:$AU$6,"Rest",$H$5:$AU$5,"&lt;"&amp;Y$5)))</f>
        <v/>
      </c>
      <c r="AA271" s="44">
        <f>ROUND(Y271-Z271,2)</f>
        <v/>
      </c>
      <c r="AB271" s="44">
        <f>ROUND(AF270*N(Debts!$D$10)/12,2)</f>
        <v/>
      </c>
      <c r="AC271" s="44">
        <f>MIN(N(Debts!$E$10),AF270+AB271)</f>
        <v/>
      </c>
      <c r="AD271" s="44">
        <f>AF270+AB271-AC271</f>
        <v/>
      </c>
      <c r="AE271" s="44">
        <f>MIN(AD271,MAX(0,$C271-SUMIFS($H271:$AU271,$H$6:$AU$6,"Rest",$H$5:$AU$5,"&lt;"&amp;AD$5)))</f>
        <v/>
      </c>
      <c r="AF271" s="44">
        <f>ROUND(AD271-AE271,2)</f>
        <v/>
      </c>
      <c r="AG271" s="44">
        <f>ROUND(AK270*N(Debts!$D$11)/12,2)</f>
        <v/>
      </c>
      <c r="AH271" s="44">
        <f>MIN(N(Debts!$E$11),AK270+AG271)</f>
        <v/>
      </c>
      <c r="AI271" s="44">
        <f>AK270+AG271-AH271</f>
        <v/>
      </c>
      <c r="AJ271" s="44">
        <f>MIN(AI271,MAX(0,$C271-SUMIFS($H271:$AU271,$H$6:$AU$6,"Rest",$H$5:$AU$5,"&lt;"&amp;AI$5)))</f>
        <v/>
      </c>
      <c r="AK271" s="44">
        <f>ROUND(AI271-AJ271,2)</f>
        <v/>
      </c>
      <c r="AL271" s="44">
        <f>ROUND(AP270*N(Debts!$D$12)/12,2)</f>
        <v/>
      </c>
      <c r="AM271" s="44">
        <f>MIN(N(Debts!$E$12),AP270+AL271)</f>
        <v/>
      </c>
      <c r="AN271" s="44">
        <f>AP270+AL271-AM271</f>
        <v/>
      </c>
      <c r="AO271" s="44">
        <f>MIN(AN271,MAX(0,$C271-SUMIFS($H271:$AU271,$H$6:$AU$6,"Rest",$H$5:$AU$5,"&lt;"&amp;AN$5)))</f>
        <v/>
      </c>
      <c r="AP271" s="44">
        <f>ROUND(AN271-AO271,2)</f>
        <v/>
      </c>
      <c r="AQ271" s="44">
        <f>ROUND(AU270*N(Debts!$D$13)/12,2)</f>
        <v/>
      </c>
      <c r="AR271" s="44">
        <f>MIN(N(Debts!$E$13),AU270+AQ271)</f>
        <v/>
      </c>
      <c r="AS271" s="44">
        <f>AU270+AQ271-AR271</f>
        <v/>
      </c>
      <c r="AT271" s="44">
        <f>MIN(AS271,MAX(0,$C271-SUMIFS($H271:$AU271,$H$6:$AU$6,"Rest",$H$5:$AU$5,"&lt;"&amp;AS$5)))</f>
        <v/>
      </c>
      <c r="AU271" s="44">
        <f>ROUND(AS271-AT271,2)</f>
        <v/>
      </c>
    </row>
    <row r="272">
      <c r="A272" s="43" t="n">
        <v>265</v>
      </c>
      <c r="B272" s="45">
        <f>EDATE(Plan!$C$7,A272-1)</f>
        <v/>
      </c>
      <c r="C272" s="46">
        <f>IF(F271&lt;=0.005,0,MAX(0,Plan!$C$6-SUMIF($H$6:$AU$6,"Min paid",H272:AU272)))</f>
        <v/>
      </c>
      <c r="D272" s="46">
        <f>SUMIF($H$6:$AU$6,"Interest",H272:AU272)</f>
        <v/>
      </c>
      <c r="E272" s="46">
        <f>SUMIF($H$6:$AU$6,"Min paid",H272:AU272)+SUMIF($H$6:$AU$6,"Extra paid",H272:AU272)</f>
        <v/>
      </c>
      <c r="F272" s="46">
        <f>SUMIF($H$6:$AU$6,"Balance",H272:AU272)</f>
        <v/>
      </c>
      <c r="G272" s="47">
        <f>IF(AND(F272&lt;=0.005,F271&gt;0.005),A272,"")</f>
        <v/>
      </c>
      <c r="H272" s="44">
        <f>ROUND(L271*N(Debts!$D$6)/12,2)</f>
        <v/>
      </c>
      <c r="I272" s="44">
        <f>MIN(N(Debts!$E$6),L271+H272)</f>
        <v/>
      </c>
      <c r="J272" s="44">
        <f>L271+H272-I272</f>
        <v/>
      </c>
      <c r="K272" s="44">
        <f>MIN(J272,MAX(0,$C272-SUMIFS($H272:$AU272,$H$6:$AU$6,"Rest",$H$5:$AU$5,"&lt;"&amp;J$5)))</f>
        <v/>
      </c>
      <c r="L272" s="44">
        <f>ROUND(J272-K272,2)</f>
        <v/>
      </c>
      <c r="M272" s="44">
        <f>ROUND(Q271*N(Debts!$D$7)/12,2)</f>
        <v/>
      </c>
      <c r="N272" s="44">
        <f>MIN(N(Debts!$E$7),Q271+M272)</f>
        <v/>
      </c>
      <c r="O272" s="44">
        <f>Q271+M272-N272</f>
        <v/>
      </c>
      <c r="P272" s="44">
        <f>MIN(O272,MAX(0,$C272-SUMIFS($H272:$AU272,$H$6:$AU$6,"Rest",$H$5:$AU$5,"&lt;"&amp;O$5)))</f>
        <v/>
      </c>
      <c r="Q272" s="44">
        <f>ROUND(O272-P272,2)</f>
        <v/>
      </c>
      <c r="R272" s="44">
        <f>ROUND(V271*N(Debts!$D$8)/12,2)</f>
        <v/>
      </c>
      <c r="S272" s="44">
        <f>MIN(N(Debts!$E$8),V271+R272)</f>
        <v/>
      </c>
      <c r="T272" s="44">
        <f>V271+R272-S272</f>
        <v/>
      </c>
      <c r="U272" s="44">
        <f>MIN(T272,MAX(0,$C272-SUMIFS($H272:$AU272,$H$6:$AU$6,"Rest",$H$5:$AU$5,"&lt;"&amp;T$5)))</f>
        <v/>
      </c>
      <c r="V272" s="44">
        <f>ROUND(T272-U272,2)</f>
        <v/>
      </c>
      <c r="W272" s="44">
        <f>ROUND(AA271*N(Debts!$D$9)/12,2)</f>
        <v/>
      </c>
      <c r="X272" s="44">
        <f>MIN(N(Debts!$E$9),AA271+W272)</f>
        <v/>
      </c>
      <c r="Y272" s="44">
        <f>AA271+W272-X272</f>
        <v/>
      </c>
      <c r="Z272" s="44">
        <f>MIN(Y272,MAX(0,$C272-SUMIFS($H272:$AU272,$H$6:$AU$6,"Rest",$H$5:$AU$5,"&lt;"&amp;Y$5)))</f>
        <v/>
      </c>
      <c r="AA272" s="44">
        <f>ROUND(Y272-Z272,2)</f>
        <v/>
      </c>
      <c r="AB272" s="44">
        <f>ROUND(AF271*N(Debts!$D$10)/12,2)</f>
        <v/>
      </c>
      <c r="AC272" s="44">
        <f>MIN(N(Debts!$E$10),AF271+AB272)</f>
        <v/>
      </c>
      <c r="AD272" s="44">
        <f>AF271+AB272-AC272</f>
        <v/>
      </c>
      <c r="AE272" s="44">
        <f>MIN(AD272,MAX(0,$C272-SUMIFS($H272:$AU272,$H$6:$AU$6,"Rest",$H$5:$AU$5,"&lt;"&amp;AD$5)))</f>
        <v/>
      </c>
      <c r="AF272" s="44">
        <f>ROUND(AD272-AE272,2)</f>
        <v/>
      </c>
      <c r="AG272" s="44">
        <f>ROUND(AK271*N(Debts!$D$11)/12,2)</f>
        <v/>
      </c>
      <c r="AH272" s="44">
        <f>MIN(N(Debts!$E$11),AK271+AG272)</f>
        <v/>
      </c>
      <c r="AI272" s="44">
        <f>AK271+AG272-AH272</f>
        <v/>
      </c>
      <c r="AJ272" s="44">
        <f>MIN(AI272,MAX(0,$C272-SUMIFS($H272:$AU272,$H$6:$AU$6,"Rest",$H$5:$AU$5,"&lt;"&amp;AI$5)))</f>
        <v/>
      </c>
      <c r="AK272" s="44">
        <f>ROUND(AI272-AJ272,2)</f>
        <v/>
      </c>
      <c r="AL272" s="44">
        <f>ROUND(AP271*N(Debts!$D$12)/12,2)</f>
        <v/>
      </c>
      <c r="AM272" s="44">
        <f>MIN(N(Debts!$E$12),AP271+AL272)</f>
        <v/>
      </c>
      <c r="AN272" s="44">
        <f>AP271+AL272-AM272</f>
        <v/>
      </c>
      <c r="AO272" s="44">
        <f>MIN(AN272,MAX(0,$C272-SUMIFS($H272:$AU272,$H$6:$AU$6,"Rest",$H$5:$AU$5,"&lt;"&amp;AN$5)))</f>
        <v/>
      </c>
      <c r="AP272" s="44">
        <f>ROUND(AN272-AO272,2)</f>
        <v/>
      </c>
      <c r="AQ272" s="44">
        <f>ROUND(AU271*N(Debts!$D$13)/12,2)</f>
        <v/>
      </c>
      <c r="AR272" s="44">
        <f>MIN(N(Debts!$E$13),AU271+AQ272)</f>
        <v/>
      </c>
      <c r="AS272" s="44">
        <f>AU271+AQ272-AR272</f>
        <v/>
      </c>
      <c r="AT272" s="44">
        <f>MIN(AS272,MAX(0,$C272-SUMIFS($H272:$AU272,$H$6:$AU$6,"Rest",$H$5:$AU$5,"&lt;"&amp;AS$5)))</f>
        <v/>
      </c>
      <c r="AU272" s="44">
        <f>ROUND(AS272-AT272,2)</f>
        <v/>
      </c>
    </row>
    <row r="273">
      <c r="A273" s="43" t="n">
        <v>266</v>
      </c>
      <c r="B273" s="45">
        <f>EDATE(Plan!$C$7,A273-1)</f>
        <v/>
      </c>
      <c r="C273" s="46">
        <f>IF(F272&lt;=0.005,0,MAX(0,Plan!$C$6-SUMIF($H$6:$AU$6,"Min paid",H273:AU273)))</f>
        <v/>
      </c>
      <c r="D273" s="46">
        <f>SUMIF($H$6:$AU$6,"Interest",H273:AU273)</f>
        <v/>
      </c>
      <c r="E273" s="46">
        <f>SUMIF($H$6:$AU$6,"Min paid",H273:AU273)+SUMIF($H$6:$AU$6,"Extra paid",H273:AU273)</f>
        <v/>
      </c>
      <c r="F273" s="46">
        <f>SUMIF($H$6:$AU$6,"Balance",H273:AU273)</f>
        <v/>
      </c>
      <c r="G273" s="47">
        <f>IF(AND(F273&lt;=0.005,F272&gt;0.005),A273,"")</f>
        <v/>
      </c>
      <c r="H273" s="44">
        <f>ROUND(L272*N(Debts!$D$6)/12,2)</f>
        <v/>
      </c>
      <c r="I273" s="44">
        <f>MIN(N(Debts!$E$6),L272+H273)</f>
        <v/>
      </c>
      <c r="J273" s="44">
        <f>L272+H273-I273</f>
        <v/>
      </c>
      <c r="K273" s="44">
        <f>MIN(J273,MAX(0,$C273-SUMIFS($H273:$AU273,$H$6:$AU$6,"Rest",$H$5:$AU$5,"&lt;"&amp;J$5)))</f>
        <v/>
      </c>
      <c r="L273" s="44">
        <f>ROUND(J273-K273,2)</f>
        <v/>
      </c>
      <c r="M273" s="44">
        <f>ROUND(Q272*N(Debts!$D$7)/12,2)</f>
        <v/>
      </c>
      <c r="N273" s="44">
        <f>MIN(N(Debts!$E$7),Q272+M273)</f>
        <v/>
      </c>
      <c r="O273" s="44">
        <f>Q272+M273-N273</f>
        <v/>
      </c>
      <c r="P273" s="44">
        <f>MIN(O273,MAX(0,$C273-SUMIFS($H273:$AU273,$H$6:$AU$6,"Rest",$H$5:$AU$5,"&lt;"&amp;O$5)))</f>
        <v/>
      </c>
      <c r="Q273" s="44">
        <f>ROUND(O273-P273,2)</f>
        <v/>
      </c>
      <c r="R273" s="44">
        <f>ROUND(V272*N(Debts!$D$8)/12,2)</f>
        <v/>
      </c>
      <c r="S273" s="44">
        <f>MIN(N(Debts!$E$8),V272+R273)</f>
        <v/>
      </c>
      <c r="T273" s="44">
        <f>V272+R273-S273</f>
        <v/>
      </c>
      <c r="U273" s="44">
        <f>MIN(T273,MAX(0,$C273-SUMIFS($H273:$AU273,$H$6:$AU$6,"Rest",$H$5:$AU$5,"&lt;"&amp;T$5)))</f>
        <v/>
      </c>
      <c r="V273" s="44">
        <f>ROUND(T273-U273,2)</f>
        <v/>
      </c>
      <c r="W273" s="44">
        <f>ROUND(AA272*N(Debts!$D$9)/12,2)</f>
        <v/>
      </c>
      <c r="X273" s="44">
        <f>MIN(N(Debts!$E$9),AA272+W273)</f>
        <v/>
      </c>
      <c r="Y273" s="44">
        <f>AA272+W273-X273</f>
        <v/>
      </c>
      <c r="Z273" s="44">
        <f>MIN(Y273,MAX(0,$C273-SUMIFS($H273:$AU273,$H$6:$AU$6,"Rest",$H$5:$AU$5,"&lt;"&amp;Y$5)))</f>
        <v/>
      </c>
      <c r="AA273" s="44">
        <f>ROUND(Y273-Z273,2)</f>
        <v/>
      </c>
      <c r="AB273" s="44">
        <f>ROUND(AF272*N(Debts!$D$10)/12,2)</f>
        <v/>
      </c>
      <c r="AC273" s="44">
        <f>MIN(N(Debts!$E$10),AF272+AB273)</f>
        <v/>
      </c>
      <c r="AD273" s="44">
        <f>AF272+AB273-AC273</f>
        <v/>
      </c>
      <c r="AE273" s="44">
        <f>MIN(AD273,MAX(0,$C273-SUMIFS($H273:$AU273,$H$6:$AU$6,"Rest",$H$5:$AU$5,"&lt;"&amp;AD$5)))</f>
        <v/>
      </c>
      <c r="AF273" s="44">
        <f>ROUND(AD273-AE273,2)</f>
        <v/>
      </c>
      <c r="AG273" s="44">
        <f>ROUND(AK272*N(Debts!$D$11)/12,2)</f>
        <v/>
      </c>
      <c r="AH273" s="44">
        <f>MIN(N(Debts!$E$11),AK272+AG273)</f>
        <v/>
      </c>
      <c r="AI273" s="44">
        <f>AK272+AG273-AH273</f>
        <v/>
      </c>
      <c r="AJ273" s="44">
        <f>MIN(AI273,MAX(0,$C273-SUMIFS($H273:$AU273,$H$6:$AU$6,"Rest",$H$5:$AU$5,"&lt;"&amp;AI$5)))</f>
        <v/>
      </c>
      <c r="AK273" s="44">
        <f>ROUND(AI273-AJ273,2)</f>
        <v/>
      </c>
      <c r="AL273" s="44">
        <f>ROUND(AP272*N(Debts!$D$12)/12,2)</f>
        <v/>
      </c>
      <c r="AM273" s="44">
        <f>MIN(N(Debts!$E$12),AP272+AL273)</f>
        <v/>
      </c>
      <c r="AN273" s="44">
        <f>AP272+AL273-AM273</f>
        <v/>
      </c>
      <c r="AO273" s="44">
        <f>MIN(AN273,MAX(0,$C273-SUMIFS($H273:$AU273,$H$6:$AU$6,"Rest",$H$5:$AU$5,"&lt;"&amp;AN$5)))</f>
        <v/>
      </c>
      <c r="AP273" s="44">
        <f>ROUND(AN273-AO273,2)</f>
        <v/>
      </c>
      <c r="AQ273" s="44">
        <f>ROUND(AU272*N(Debts!$D$13)/12,2)</f>
        <v/>
      </c>
      <c r="AR273" s="44">
        <f>MIN(N(Debts!$E$13),AU272+AQ273)</f>
        <v/>
      </c>
      <c r="AS273" s="44">
        <f>AU272+AQ273-AR273</f>
        <v/>
      </c>
      <c r="AT273" s="44">
        <f>MIN(AS273,MAX(0,$C273-SUMIFS($H273:$AU273,$H$6:$AU$6,"Rest",$H$5:$AU$5,"&lt;"&amp;AS$5)))</f>
        <v/>
      </c>
      <c r="AU273" s="44">
        <f>ROUND(AS273-AT273,2)</f>
        <v/>
      </c>
    </row>
    <row r="274">
      <c r="A274" s="43" t="n">
        <v>267</v>
      </c>
      <c r="B274" s="45">
        <f>EDATE(Plan!$C$7,A274-1)</f>
        <v/>
      </c>
      <c r="C274" s="46">
        <f>IF(F273&lt;=0.005,0,MAX(0,Plan!$C$6-SUMIF($H$6:$AU$6,"Min paid",H274:AU274)))</f>
        <v/>
      </c>
      <c r="D274" s="46">
        <f>SUMIF($H$6:$AU$6,"Interest",H274:AU274)</f>
        <v/>
      </c>
      <c r="E274" s="46">
        <f>SUMIF($H$6:$AU$6,"Min paid",H274:AU274)+SUMIF($H$6:$AU$6,"Extra paid",H274:AU274)</f>
        <v/>
      </c>
      <c r="F274" s="46">
        <f>SUMIF($H$6:$AU$6,"Balance",H274:AU274)</f>
        <v/>
      </c>
      <c r="G274" s="47">
        <f>IF(AND(F274&lt;=0.005,F273&gt;0.005),A274,"")</f>
        <v/>
      </c>
      <c r="H274" s="44">
        <f>ROUND(L273*N(Debts!$D$6)/12,2)</f>
        <v/>
      </c>
      <c r="I274" s="44">
        <f>MIN(N(Debts!$E$6),L273+H274)</f>
        <v/>
      </c>
      <c r="J274" s="44">
        <f>L273+H274-I274</f>
        <v/>
      </c>
      <c r="K274" s="44">
        <f>MIN(J274,MAX(0,$C274-SUMIFS($H274:$AU274,$H$6:$AU$6,"Rest",$H$5:$AU$5,"&lt;"&amp;J$5)))</f>
        <v/>
      </c>
      <c r="L274" s="44">
        <f>ROUND(J274-K274,2)</f>
        <v/>
      </c>
      <c r="M274" s="44">
        <f>ROUND(Q273*N(Debts!$D$7)/12,2)</f>
        <v/>
      </c>
      <c r="N274" s="44">
        <f>MIN(N(Debts!$E$7),Q273+M274)</f>
        <v/>
      </c>
      <c r="O274" s="44">
        <f>Q273+M274-N274</f>
        <v/>
      </c>
      <c r="P274" s="44">
        <f>MIN(O274,MAX(0,$C274-SUMIFS($H274:$AU274,$H$6:$AU$6,"Rest",$H$5:$AU$5,"&lt;"&amp;O$5)))</f>
        <v/>
      </c>
      <c r="Q274" s="44">
        <f>ROUND(O274-P274,2)</f>
        <v/>
      </c>
      <c r="R274" s="44">
        <f>ROUND(V273*N(Debts!$D$8)/12,2)</f>
        <v/>
      </c>
      <c r="S274" s="44">
        <f>MIN(N(Debts!$E$8),V273+R274)</f>
        <v/>
      </c>
      <c r="T274" s="44">
        <f>V273+R274-S274</f>
        <v/>
      </c>
      <c r="U274" s="44">
        <f>MIN(T274,MAX(0,$C274-SUMIFS($H274:$AU274,$H$6:$AU$6,"Rest",$H$5:$AU$5,"&lt;"&amp;T$5)))</f>
        <v/>
      </c>
      <c r="V274" s="44">
        <f>ROUND(T274-U274,2)</f>
        <v/>
      </c>
      <c r="W274" s="44">
        <f>ROUND(AA273*N(Debts!$D$9)/12,2)</f>
        <v/>
      </c>
      <c r="X274" s="44">
        <f>MIN(N(Debts!$E$9),AA273+W274)</f>
        <v/>
      </c>
      <c r="Y274" s="44">
        <f>AA273+W274-X274</f>
        <v/>
      </c>
      <c r="Z274" s="44">
        <f>MIN(Y274,MAX(0,$C274-SUMIFS($H274:$AU274,$H$6:$AU$6,"Rest",$H$5:$AU$5,"&lt;"&amp;Y$5)))</f>
        <v/>
      </c>
      <c r="AA274" s="44">
        <f>ROUND(Y274-Z274,2)</f>
        <v/>
      </c>
      <c r="AB274" s="44">
        <f>ROUND(AF273*N(Debts!$D$10)/12,2)</f>
        <v/>
      </c>
      <c r="AC274" s="44">
        <f>MIN(N(Debts!$E$10),AF273+AB274)</f>
        <v/>
      </c>
      <c r="AD274" s="44">
        <f>AF273+AB274-AC274</f>
        <v/>
      </c>
      <c r="AE274" s="44">
        <f>MIN(AD274,MAX(0,$C274-SUMIFS($H274:$AU274,$H$6:$AU$6,"Rest",$H$5:$AU$5,"&lt;"&amp;AD$5)))</f>
        <v/>
      </c>
      <c r="AF274" s="44">
        <f>ROUND(AD274-AE274,2)</f>
        <v/>
      </c>
      <c r="AG274" s="44">
        <f>ROUND(AK273*N(Debts!$D$11)/12,2)</f>
        <v/>
      </c>
      <c r="AH274" s="44">
        <f>MIN(N(Debts!$E$11),AK273+AG274)</f>
        <v/>
      </c>
      <c r="AI274" s="44">
        <f>AK273+AG274-AH274</f>
        <v/>
      </c>
      <c r="AJ274" s="44">
        <f>MIN(AI274,MAX(0,$C274-SUMIFS($H274:$AU274,$H$6:$AU$6,"Rest",$H$5:$AU$5,"&lt;"&amp;AI$5)))</f>
        <v/>
      </c>
      <c r="AK274" s="44">
        <f>ROUND(AI274-AJ274,2)</f>
        <v/>
      </c>
      <c r="AL274" s="44">
        <f>ROUND(AP273*N(Debts!$D$12)/12,2)</f>
        <v/>
      </c>
      <c r="AM274" s="44">
        <f>MIN(N(Debts!$E$12),AP273+AL274)</f>
        <v/>
      </c>
      <c r="AN274" s="44">
        <f>AP273+AL274-AM274</f>
        <v/>
      </c>
      <c r="AO274" s="44">
        <f>MIN(AN274,MAX(0,$C274-SUMIFS($H274:$AU274,$H$6:$AU$6,"Rest",$H$5:$AU$5,"&lt;"&amp;AN$5)))</f>
        <v/>
      </c>
      <c r="AP274" s="44">
        <f>ROUND(AN274-AO274,2)</f>
        <v/>
      </c>
      <c r="AQ274" s="44">
        <f>ROUND(AU273*N(Debts!$D$13)/12,2)</f>
        <v/>
      </c>
      <c r="AR274" s="44">
        <f>MIN(N(Debts!$E$13),AU273+AQ274)</f>
        <v/>
      </c>
      <c r="AS274" s="44">
        <f>AU273+AQ274-AR274</f>
        <v/>
      </c>
      <c r="AT274" s="44">
        <f>MIN(AS274,MAX(0,$C274-SUMIFS($H274:$AU274,$H$6:$AU$6,"Rest",$H$5:$AU$5,"&lt;"&amp;AS$5)))</f>
        <v/>
      </c>
      <c r="AU274" s="44">
        <f>ROUND(AS274-AT274,2)</f>
        <v/>
      </c>
    </row>
    <row r="275">
      <c r="A275" s="43" t="n">
        <v>268</v>
      </c>
      <c r="B275" s="45">
        <f>EDATE(Plan!$C$7,A275-1)</f>
        <v/>
      </c>
      <c r="C275" s="46">
        <f>IF(F274&lt;=0.005,0,MAX(0,Plan!$C$6-SUMIF($H$6:$AU$6,"Min paid",H275:AU275)))</f>
        <v/>
      </c>
      <c r="D275" s="46">
        <f>SUMIF($H$6:$AU$6,"Interest",H275:AU275)</f>
        <v/>
      </c>
      <c r="E275" s="46">
        <f>SUMIF($H$6:$AU$6,"Min paid",H275:AU275)+SUMIF($H$6:$AU$6,"Extra paid",H275:AU275)</f>
        <v/>
      </c>
      <c r="F275" s="46">
        <f>SUMIF($H$6:$AU$6,"Balance",H275:AU275)</f>
        <v/>
      </c>
      <c r="G275" s="47">
        <f>IF(AND(F275&lt;=0.005,F274&gt;0.005),A275,"")</f>
        <v/>
      </c>
      <c r="H275" s="44">
        <f>ROUND(L274*N(Debts!$D$6)/12,2)</f>
        <v/>
      </c>
      <c r="I275" s="44">
        <f>MIN(N(Debts!$E$6),L274+H275)</f>
        <v/>
      </c>
      <c r="J275" s="44">
        <f>L274+H275-I275</f>
        <v/>
      </c>
      <c r="K275" s="44">
        <f>MIN(J275,MAX(0,$C275-SUMIFS($H275:$AU275,$H$6:$AU$6,"Rest",$H$5:$AU$5,"&lt;"&amp;J$5)))</f>
        <v/>
      </c>
      <c r="L275" s="44">
        <f>ROUND(J275-K275,2)</f>
        <v/>
      </c>
      <c r="M275" s="44">
        <f>ROUND(Q274*N(Debts!$D$7)/12,2)</f>
        <v/>
      </c>
      <c r="N275" s="44">
        <f>MIN(N(Debts!$E$7),Q274+M275)</f>
        <v/>
      </c>
      <c r="O275" s="44">
        <f>Q274+M275-N275</f>
        <v/>
      </c>
      <c r="P275" s="44">
        <f>MIN(O275,MAX(0,$C275-SUMIFS($H275:$AU275,$H$6:$AU$6,"Rest",$H$5:$AU$5,"&lt;"&amp;O$5)))</f>
        <v/>
      </c>
      <c r="Q275" s="44">
        <f>ROUND(O275-P275,2)</f>
        <v/>
      </c>
      <c r="R275" s="44">
        <f>ROUND(V274*N(Debts!$D$8)/12,2)</f>
        <v/>
      </c>
      <c r="S275" s="44">
        <f>MIN(N(Debts!$E$8),V274+R275)</f>
        <v/>
      </c>
      <c r="T275" s="44">
        <f>V274+R275-S275</f>
        <v/>
      </c>
      <c r="U275" s="44">
        <f>MIN(T275,MAX(0,$C275-SUMIFS($H275:$AU275,$H$6:$AU$6,"Rest",$H$5:$AU$5,"&lt;"&amp;T$5)))</f>
        <v/>
      </c>
      <c r="V275" s="44">
        <f>ROUND(T275-U275,2)</f>
        <v/>
      </c>
      <c r="W275" s="44">
        <f>ROUND(AA274*N(Debts!$D$9)/12,2)</f>
        <v/>
      </c>
      <c r="X275" s="44">
        <f>MIN(N(Debts!$E$9),AA274+W275)</f>
        <v/>
      </c>
      <c r="Y275" s="44">
        <f>AA274+W275-X275</f>
        <v/>
      </c>
      <c r="Z275" s="44">
        <f>MIN(Y275,MAX(0,$C275-SUMIFS($H275:$AU275,$H$6:$AU$6,"Rest",$H$5:$AU$5,"&lt;"&amp;Y$5)))</f>
        <v/>
      </c>
      <c r="AA275" s="44">
        <f>ROUND(Y275-Z275,2)</f>
        <v/>
      </c>
      <c r="AB275" s="44">
        <f>ROUND(AF274*N(Debts!$D$10)/12,2)</f>
        <v/>
      </c>
      <c r="AC275" s="44">
        <f>MIN(N(Debts!$E$10),AF274+AB275)</f>
        <v/>
      </c>
      <c r="AD275" s="44">
        <f>AF274+AB275-AC275</f>
        <v/>
      </c>
      <c r="AE275" s="44">
        <f>MIN(AD275,MAX(0,$C275-SUMIFS($H275:$AU275,$H$6:$AU$6,"Rest",$H$5:$AU$5,"&lt;"&amp;AD$5)))</f>
        <v/>
      </c>
      <c r="AF275" s="44">
        <f>ROUND(AD275-AE275,2)</f>
        <v/>
      </c>
      <c r="AG275" s="44">
        <f>ROUND(AK274*N(Debts!$D$11)/12,2)</f>
        <v/>
      </c>
      <c r="AH275" s="44">
        <f>MIN(N(Debts!$E$11),AK274+AG275)</f>
        <v/>
      </c>
      <c r="AI275" s="44">
        <f>AK274+AG275-AH275</f>
        <v/>
      </c>
      <c r="AJ275" s="44">
        <f>MIN(AI275,MAX(0,$C275-SUMIFS($H275:$AU275,$H$6:$AU$6,"Rest",$H$5:$AU$5,"&lt;"&amp;AI$5)))</f>
        <v/>
      </c>
      <c r="AK275" s="44">
        <f>ROUND(AI275-AJ275,2)</f>
        <v/>
      </c>
      <c r="AL275" s="44">
        <f>ROUND(AP274*N(Debts!$D$12)/12,2)</f>
        <v/>
      </c>
      <c r="AM275" s="44">
        <f>MIN(N(Debts!$E$12),AP274+AL275)</f>
        <v/>
      </c>
      <c r="AN275" s="44">
        <f>AP274+AL275-AM275</f>
        <v/>
      </c>
      <c r="AO275" s="44">
        <f>MIN(AN275,MAX(0,$C275-SUMIFS($H275:$AU275,$H$6:$AU$6,"Rest",$H$5:$AU$5,"&lt;"&amp;AN$5)))</f>
        <v/>
      </c>
      <c r="AP275" s="44">
        <f>ROUND(AN275-AO275,2)</f>
        <v/>
      </c>
      <c r="AQ275" s="44">
        <f>ROUND(AU274*N(Debts!$D$13)/12,2)</f>
        <v/>
      </c>
      <c r="AR275" s="44">
        <f>MIN(N(Debts!$E$13),AU274+AQ275)</f>
        <v/>
      </c>
      <c r="AS275" s="44">
        <f>AU274+AQ275-AR275</f>
        <v/>
      </c>
      <c r="AT275" s="44">
        <f>MIN(AS275,MAX(0,$C275-SUMIFS($H275:$AU275,$H$6:$AU$6,"Rest",$H$5:$AU$5,"&lt;"&amp;AS$5)))</f>
        <v/>
      </c>
      <c r="AU275" s="44">
        <f>ROUND(AS275-AT275,2)</f>
        <v/>
      </c>
    </row>
    <row r="276">
      <c r="A276" s="43" t="n">
        <v>269</v>
      </c>
      <c r="B276" s="45">
        <f>EDATE(Plan!$C$7,A276-1)</f>
        <v/>
      </c>
      <c r="C276" s="46">
        <f>IF(F275&lt;=0.005,0,MAX(0,Plan!$C$6-SUMIF($H$6:$AU$6,"Min paid",H276:AU276)))</f>
        <v/>
      </c>
      <c r="D276" s="46">
        <f>SUMIF($H$6:$AU$6,"Interest",H276:AU276)</f>
        <v/>
      </c>
      <c r="E276" s="46">
        <f>SUMIF($H$6:$AU$6,"Min paid",H276:AU276)+SUMIF($H$6:$AU$6,"Extra paid",H276:AU276)</f>
        <v/>
      </c>
      <c r="F276" s="46">
        <f>SUMIF($H$6:$AU$6,"Balance",H276:AU276)</f>
        <v/>
      </c>
      <c r="G276" s="47">
        <f>IF(AND(F276&lt;=0.005,F275&gt;0.005),A276,"")</f>
        <v/>
      </c>
      <c r="H276" s="44">
        <f>ROUND(L275*N(Debts!$D$6)/12,2)</f>
        <v/>
      </c>
      <c r="I276" s="44">
        <f>MIN(N(Debts!$E$6),L275+H276)</f>
        <v/>
      </c>
      <c r="J276" s="44">
        <f>L275+H276-I276</f>
        <v/>
      </c>
      <c r="K276" s="44">
        <f>MIN(J276,MAX(0,$C276-SUMIFS($H276:$AU276,$H$6:$AU$6,"Rest",$H$5:$AU$5,"&lt;"&amp;J$5)))</f>
        <v/>
      </c>
      <c r="L276" s="44">
        <f>ROUND(J276-K276,2)</f>
        <v/>
      </c>
      <c r="M276" s="44">
        <f>ROUND(Q275*N(Debts!$D$7)/12,2)</f>
        <v/>
      </c>
      <c r="N276" s="44">
        <f>MIN(N(Debts!$E$7),Q275+M276)</f>
        <v/>
      </c>
      <c r="O276" s="44">
        <f>Q275+M276-N276</f>
        <v/>
      </c>
      <c r="P276" s="44">
        <f>MIN(O276,MAX(0,$C276-SUMIFS($H276:$AU276,$H$6:$AU$6,"Rest",$H$5:$AU$5,"&lt;"&amp;O$5)))</f>
        <v/>
      </c>
      <c r="Q276" s="44">
        <f>ROUND(O276-P276,2)</f>
        <v/>
      </c>
      <c r="R276" s="44">
        <f>ROUND(V275*N(Debts!$D$8)/12,2)</f>
        <v/>
      </c>
      <c r="S276" s="44">
        <f>MIN(N(Debts!$E$8),V275+R276)</f>
        <v/>
      </c>
      <c r="T276" s="44">
        <f>V275+R276-S276</f>
        <v/>
      </c>
      <c r="U276" s="44">
        <f>MIN(T276,MAX(0,$C276-SUMIFS($H276:$AU276,$H$6:$AU$6,"Rest",$H$5:$AU$5,"&lt;"&amp;T$5)))</f>
        <v/>
      </c>
      <c r="V276" s="44">
        <f>ROUND(T276-U276,2)</f>
        <v/>
      </c>
      <c r="W276" s="44">
        <f>ROUND(AA275*N(Debts!$D$9)/12,2)</f>
        <v/>
      </c>
      <c r="X276" s="44">
        <f>MIN(N(Debts!$E$9),AA275+W276)</f>
        <v/>
      </c>
      <c r="Y276" s="44">
        <f>AA275+W276-X276</f>
        <v/>
      </c>
      <c r="Z276" s="44">
        <f>MIN(Y276,MAX(0,$C276-SUMIFS($H276:$AU276,$H$6:$AU$6,"Rest",$H$5:$AU$5,"&lt;"&amp;Y$5)))</f>
        <v/>
      </c>
      <c r="AA276" s="44">
        <f>ROUND(Y276-Z276,2)</f>
        <v/>
      </c>
      <c r="AB276" s="44">
        <f>ROUND(AF275*N(Debts!$D$10)/12,2)</f>
        <v/>
      </c>
      <c r="AC276" s="44">
        <f>MIN(N(Debts!$E$10),AF275+AB276)</f>
        <v/>
      </c>
      <c r="AD276" s="44">
        <f>AF275+AB276-AC276</f>
        <v/>
      </c>
      <c r="AE276" s="44">
        <f>MIN(AD276,MAX(0,$C276-SUMIFS($H276:$AU276,$H$6:$AU$6,"Rest",$H$5:$AU$5,"&lt;"&amp;AD$5)))</f>
        <v/>
      </c>
      <c r="AF276" s="44">
        <f>ROUND(AD276-AE276,2)</f>
        <v/>
      </c>
      <c r="AG276" s="44">
        <f>ROUND(AK275*N(Debts!$D$11)/12,2)</f>
        <v/>
      </c>
      <c r="AH276" s="44">
        <f>MIN(N(Debts!$E$11),AK275+AG276)</f>
        <v/>
      </c>
      <c r="AI276" s="44">
        <f>AK275+AG276-AH276</f>
        <v/>
      </c>
      <c r="AJ276" s="44">
        <f>MIN(AI276,MAX(0,$C276-SUMIFS($H276:$AU276,$H$6:$AU$6,"Rest",$H$5:$AU$5,"&lt;"&amp;AI$5)))</f>
        <v/>
      </c>
      <c r="AK276" s="44">
        <f>ROUND(AI276-AJ276,2)</f>
        <v/>
      </c>
      <c r="AL276" s="44">
        <f>ROUND(AP275*N(Debts!$D$12)/12,2)</f>
        <v/>
      </c>
      <c r="AM276" s="44">
        <f>MIN(N(Debts!$E$12),AP275+AL276)</f>
        <v/>
      </c>
      <c r="AN276" s="44">
        <f>AP275+AL276-AM276</f>
        <v/>
      </c>
      <c r="AO276" s="44">
        <f>MIN(AN276,MAX(0,$C276-SUMIFS($H276:$AU276,$H$6:$AU$6,"Rest",$H$5:$AU$5,"&lt;"&amp;AN$5)))</f>
        <v/>
      </c>
      <c r="AP276" s="44">
        <f>ROUND(AN276-AO276,2)</f>
        <v/>
      </c>
      <c r="AQ276" s="44">
        <f>ROUND(AU275*N(Debts!$D$13)/12,2)</f>
        <v/>
      </c>
      <c r="AR276" s="44">
        <f>MIN(N(Debts!$E$13),AU275+AQ276)</f>
        <v/>
      </c>
      <c r="AS276" s="44">
        <f>AU275+AQ276-AR276</f>
        <v/>
      </c>
      <c r="AT276" s="44">
        <f>MIN(AS276,MAX(0,$C276-SUMIFS($H276:$AU276,$H$6:$AU$6,"Rest",$H$5:$AU$5,"&lt;"&amp;AS$5)))</f>
        <v/>
      </c>
      <c r="AU276" s="44">
        <f>ROUND(AS276-AT276,2)</f>
        <v/>
      </c>
    </row>
    <row r="277">
      <c r="A277" s="43" t="n">
        <v>270</v>
      </c>
      <c r="B277" s="45">
        <f>EDATE(Plan!$C$7,A277-1)</f>
        <v/>
      </c>
      <c r="C277" s="46">
        <f>IF(F276&lt;=0.005,0,MAX(0,Plan!$C$6-SUMIF($H$6:$AU$6,"Min paid",H277:AU277)))</f>
        <v/>
      </c>
      <c r="D277" s="46">
        <f>SUMIF($H$6:$AU$6,"Interest",H277:AU277)</f>
        <v/>
      </c>
      <c r="E277" s="46">
        <f>SUMIF($H$6:$AU$6,"Min paid",H277:AU277)+SUMIF($H$6:$AU$6,"Extra paid",H277:AU277)</f>
        <v/>
      </c>
      <c r="F277" s="46">
        <f>SUMIF($H$6:$AU$6,"Balance",H277:AU277)</f>
        <v/>
      </c>
      <c r="G277" s="47">
        <f>IF(AND(F277&lt;=0.005,F276&gt;0.005),A277,"")</f>
        <v/>
      </c>
      <c r="H277" s="44">
        <f>ROUND(L276*N(Debts!$D$6)/12,2)</f>
        <v/>
      </c>
      <c r="I277" s="44">
        <f>MIN(N(Debts!$E$6),L276+H277)</f>
        <v/>
      </c>
      <c r="J277" s="44">
        <f>L276+H277-I277</f>
        <v/>
      </c>
      <c r="K277" s="44">
        <f>MIN(J277,MAX(0,$C277-SUMIFS($H277:$AU277,$H$6:$AU$6,"Rest",$H$5:$AU$5,"&lt;"&amp;J$5)))</f>
        <v/>
      </c>
      <c r="L277" s="44">
        <f>ROUND(J277-K277,2)</f>
        <v/>
      </c>
      <c r="M277" s="44">
        <f>ROUND(Q276*N(Debts!$D$7)/12,2)</f>
        <v/>
      </c>
      <c r="N277" s="44">
        <f>MIN(N(Debts!$E$7),Q276+M277)</f>
        <v/>
      </c>
      <c r="O277" s="44">
        <f>Q276+M277-N277</f>
        <v/>
      </c>
      <c r="P277" s="44">
        <f>MIN(O277,MAX(0,$C277-SUMIFS($H277:$AU277,$H$6:$AU$6,"Rest",$H$5:$AU$5,"&lt;"&amp;O$5)))</f>
        <v/>
      </c>
      <c r="Q277" s="44">
        <f>ROUND(O277-P277,2)</f>
        <v/>
      </c>
      <c r="R277" s="44">
        <f>ROUND(V276*N(Debts!$D$8)/12,2)</f>
        <v/>
      </c>
      <c r="S277" s="44">
        <f>MIN(N(Debts!$E$8),V276+R277)</f>
        <v/>
      </c>
      <c r="T277" s="44">
        <f>V276+R277-S277</f>
        <v/>
      </c>
      <c r="U277" s="44">
        <f>MIN(T277,MAX(0,$C277-SUMIFS($H277:$AU277,$H$6:$AU$6,"Rest",$H$5:$AU$5,"&lt;"&amp;T$5)))</f>
        <v/>
      </c>
      <c r="V277" s="44">
        <f>ROUND(T277-U277,2)</f>
        <v/>
      </c>
      <c r="W277" s="44">
        <f>ROUND(AA276*N(Debts!$D$9)/12,2)</f>
        <v/>
      </c>
      <c r="X277" s="44">
        <f>MIN(N(Debts!$E$9),AA276+W277)</f>
        <v/>
      </c>
      <c r="Y277" s="44">
        <f>AA276+W277-X277</f>
        <v/>
      </c>
      <c r="Z277" s="44">
        <f>MIN(Y277,MAX(0,$C277-SUMIFS($H277:$AU277,$H$6:$AU$6,"Rest",$H$5:$AU$5,"&lt;"&amp;Y$5)))</f>
        <v/>
      </c>
      <c r="AA277" s="44">
        <f>ROUND(Y277-Z277,2)</f>
        <v/>
      </c>
      <c r="AB277" s="44">
        <f>ROUND(AF276*N(Debts!$D$10)/12,2)</f>
        <v/>
      </c>
      <c r="AC277" s="44">
        <f>MIN(N(Debts!$E$10),AF276+AB277)</f>
        <v/>
      </c>
      <c r="AD277" s="44">
        <f>AF276+AB277-AC277</f>
        <v/>
      </c>
      <c r="AE277" s="44">
        <f>MIN(AD277,MAX(0,$C277-SUMIFS($H277:$AU277,$H$6:$AU$6,"Rest",$H$5:$AU$5,"&lt;"&amp;AD$5)))</f>
        <v/>
      </c>
      <c r="AF277" s="44">
        <f>ROUND(AD277-AE277,2)</f>
        <v/>
      </c>
      <c r="AG277" s="44">
        <f>ROUND(AK276*N(Debts!$D$11)/12,2)</f>
        <v/>
      </c>
      <c r="AH277" s="44">
        <f>MIN(N(Debts!$E$11),AK276+AG277)</f>
        <v/>
      </c>
      <c r="AI277" s="44">
        <f>AK276+AG277-AH277</f>
        <v/>
      </c>
      <c r="AJ277" s="44">
        <f>MIN(AI277,MAX(0,$C277-SUMIFS($H277:$AU277,$H$6:$AU$6,"Rest",$H$5:$AU$5,"&lt;"&amp;AI$5)))</f>
        <v/>
      </c>
      <c r="AK277" s="44">
        <f>ROUND(AI277-AJ277,2)</f>
        <v/>
      </c>
      <c r="AL277" s="44">
        <f>ROUND(AP276*N(Debts!$D$12)/12,2)</f>
        <v/>
      </c>
      <c r="AM277" s="44">
        <f>MIN(N(Debts!$E$12),AP276+AL277)</f>
        <v/>
      </c>
      <c r="AN277" s="44">
        <f>AP276+AL277-AM277</f>
        <v/>
      </c>
      <c r="AO277" s="44">
        <f>MIN(AN277,MAX(0,$C277-SUMIFS($H277:$AU277,$H$6:$AU$6,"Rest",$H$5:$AU$5,"&lt;"&amp;AN$5)))</f>
        <v/>
      </c>
      <c r="AP277" s="44">
        <f>ROUND(AN277-AO277,2)</f>
        <v/>
      </c>
      <c r="AQ277" s="44">
        <f>ROUND(AU276*N(Debts!$D$13)/12,2)</f>
        <v/>
      </c>
      <c r="AR277" s="44">
        <f>MIN(N(Debts!$E$13),AU276+AQ277)</f>
        <v/>
      </c>
      <c r="AS277" s="44">
        <f>AU276+AQ277-AR277</f>
        <v/>
      </c>
      <c r="AT277" s="44">
        <f>MIN(AS277,MAX(0,$C277-SUMIFS($H277:$AU277,$H$6:$AU$6,"Rest",$H$5:$AU$5,"&lt;"&amp;AS$5)))</f>
        <v/>
      </c>
      <c r="AU277" s="44">
        <f>ROUND(AS277-AT277,2)</f>
        <v/>
      </c>
    </row>
    <row r="278">
      <c r="A278" s="43" t="n">
        <v>271</v>
      </c>
      <c r="B278" s="45">
        <f>EDATE(Plan!$C$7,A278-1)</f>
        <v/>
      </c>
      <c r="C278" s="46">
        <f>IF(F277&lt;=0.005,0,MAX(0,Plan!$C$6-SUMIF($H$6:$AU$6,"Min paid",H278:AU278)))</f>
        <v/>
      </c>
      <c r="D278" s="46">
        <f>SUMIF($H$6:$AU$6,"Interest",H278:AU278)</f>
        <v/>
      </c>
      <c r="E278" s="46">
        <f>SUMIF($H$6:$AU$6,"Min paid",H278:AU278)+SUMIF($H$6:$AU$6,"Extra paid",H278:AU278)</f>
        <v/>
      </c>
      <c r="F278" s="46">
        <f>SUMIF($H$6:$AU$6,"Balance",H278:AU278)</f>
        <v/>
      </c>
      <c r="G278" s="47">
        <f>IF(AND(F278&lt;=0.005,F277&gt;0.005),A278,"")</f>
        <v/>
      </c>
      <c r="H278" s="44">
        <f>ROUND(L277*N(Debts!$D$6)/12,2)</f>
        <v/>
      </c>
      <c r="I278" s="44">
        <f>MIN(N(Debts!$E$6),L277+H278)</f>
        <v/>
      </c>
      <c r="J278" s="44">
        <f>L277+H278-I278</f>
        <v/>
      </c>
      <c r="K278" s="44">
        <f>MIN(J278,MAX(0,$C278-SUMIFS($H278:$AU278,$H$6:$AU$6,"Rest",$H$5:$AU$5,"&lt;"&amp;J$5)))</f>
        <v/>
      </c>
      <c r="L278" s="44">
        <f>ROUND(J278-K278,2)</f>
        <v/>
      </c>
      <c r="M278" s="44">
        <f>ROUND(Q277*N(Debts!$D$7)/12,2)</f>
        <v/>
      </c>
      <c r="N278" s="44">
        <f>MIN(N(Debts!$E$7),Q277+M278)</f>
        <v/>
      </c>
      <c r="O278" s="44">
        <f>Q277+M278-N278</f>
        <v/>
      </c>
      <c r="P278" s="44">
        <f>MIN(O278,MAX(0,$C278-SUMIFS($H278:$AU278,$H$6:$AU$6,"Rest",$H$5:$AU$5,"&lt;"&amp;O$5)))</f>
        <v/>
      </c>
      <c r="Q278" s="44">
        <f>ROUND(O278-P278,2)</f>
        <v/>
      </c>
      <c r="R278" s="44">
        <f>ROUND(V277*N(Debts!$D$8)/12,2)</f>
        <v/>
      </c>
      <c r="S278" s="44">
        <f>MIN(N(Debts!$E$8),V277+R278)</f>
        <v/>
      </c>
      <c r="T278" s="44">
        <f>V277+R278-S278</f>
        <v/>
      </c>
      <c r="U278" s="44">
        <f>MIN(T278,MAX(0,$C278-SUMIFS($H278:$AU278,$H$6:$AU$6,"Rest",$H$5:$AU$5,"&lt;"&amp;T$5)))</f>
        <v/>
      </c>
      <c r="V278" s="44">
        <f>ROUND(T278-U278,2)</f>
        <v/>
      </c>
      <c r="W278" s="44">
        <f>ROUND(AA277*N(Debts!$D$9)/12,2)</f>
        <v/>
      </c>
      <c r="X278" s="44">
        <f>MIN(N(Debts!$E$9),AA277+W278)</f>
        <v/>
      </c>
      <c r="Y278" s="44">
        <f>AA277+W278-X278</f>
        <v/>
      </c>
      <c r="Z278" s="44">
        <f>MIN(Y278,MAX(0,$C278-SUMIFS($H278:$AU278,$H$6:$AU$6,"Rest",$H$5:$AU$5,"&lt;"&amp;Y$5)))</f>
        <v/>
      </c>
      <c r="AA278" s="44">
        <f>ROUND(Y278-Z278,2)</f>
        <v/>
      </c>
      <c r="AB278" s="44">
        <f>ROUND(AF277*N(Debts!$D$10)/12,2)</f>
        <v/>
      </c>
      <c r="AC278" s="44">
        <f>MIN(N(Debts!$E$10),AF277+AB278)</f>
        <v/>
      </c>
      <c r="AD278" s="44">
        <f>AF277+AB278-AC278</f>
        <v/>
      </c>
      <c r="AE278" s="44">
        <f>MIN(AD278,MAX(0,$C278-SUMIFS($H278:$AU278,$H$6:$AU$6,"Rest",$H$5:$AU$5,"&lt;"&amp;AD$5)))</f>
        <v/>
      </c>
      <c r="AF278" s="44">
        <f>ROUND(AD278-AE278,2)</f>
        <v/>
      </c>
      <c r="AG278" s="44">
        <f>ROUND(AK277*N(Debts!$D$11)/12,2)</f>
        <v/>
      </c>
      <c r="AH278" s="44">
        <f>MIN(N(Debts!$E$11),AK277+AG278)</f>
        <v/>
      </c>
      <c r="AI278" s="44">
        <f>AK277+AG278-AH278</f>
        <v/>
      </c>
      <c r="AJ278" s="44">
        <f>MIN(AI278,MAX(0,$C278-SUMIFS($H278:$AU278,$H$6:$AU$6,"Rest",$H$5:$AU$5,"&lt;"&amp;AI$5)))</f>
        <v/>
      </c>
      <c r="AK278" s="44">
        <f>ROUND(AI278-AJ278,2)</f>
        <v/>
      </c>
      <c r="AL278" s="44">
        <f>ROUND(AP277*N(Debts!$D$12)/12,2)</f>
        <v/>
      </c>
      <c r="AM278" s="44">
        <f>MIN(N(Debts!$E$12),AP277+AL278)</f>
        <v/>
      </c>
      <c r="AN278" s="44">
        <f>AP277+AL278-AM278</f>
        <v/>
      </c>
      <c r="AO278" s="44">
        <f>MIN(AN278,MAX(0,$C278-SUMIFS($H278:$AU278,$H$6:$AU$6,"Rest",$H$5:$AU$5,"&lt;"&amp;AN$5)))</f>
        <v/>
      </c>
      <c r="AP278" s="44">
        <f>ROUND(AN278-AO278,2)</f>
        <v/>
      </c>
      <c r="AQ278" s="44">
        <f>ROUND(AU277*N(Debts!$D$13)/12,2)</f>
        <v/>
      </c>
      <c r="AR278" s="44">
        <f>MIN(N(Debts!$E$13),AU277+AQ278)</f>
        <v/>
      </c>
      <c r="AS278" s="44">
        <f>AU277+AQ278-AR278</f>
        <v/>
      </c>
      <c r="AT278" s="44">
        <f>MIN(AS278,MAX(0,$C278-SUMIFS($H278:$AU278,$H$6:$AU$6,"Rest",$H$5:$AU$5,"&lt;"&amp;AS$5)))</f>
        <v/>
      </c>
      <c r="AU278" s="44">
        <f>ROUND(AS278-AT278,2)</f>
        <v/>
      </c>
    </row>
    <row r="279">
      <c r="A279" s="43" t="n">
        <v>272</v>
      </c>
      <c r="B279" s="45">
        <f>EDATE(Plan!$C$7,A279-1)</f>
        <v/>
      </c>
      <c r="C279" s="46">
        <f>IF(F278&lt;=0.005,0,MAX(0,Plan!$C$6-SUMIF($H$6:$AU$6,"Min paid",H279:AU279)))</f>
        <v/>
      </c>
      <c r="D279" s="46">
        <f>SUMIF($H$6:$AU$6,"Interest",H279:AU279)</f>
        <v/>
      </c>
      <c r="E279" s="46">
        <f>SUMIF($H$6:$AU$6,"Min paid",H279:AU279)+SUMIF($H$6:$AU$6,"Extra paid",H279:AU279)</f>
        <v/>
      </c>
      <c r="F279" s="46">
        <f>SUMIF($H$6:$AU$6,"Balance",H279:AU279)</f>
        <v/>
      </c>
      <c r="G279" s="47">
        <f>IF(AND(F279&lt;=0.005,F278&gt;0.005),A279,"")</f>
        <v/>
      </c>
      <c r="H279" s="44">
        <f>ROUND(L278*N(Debts!$D$6)/12,2)</f>
        <v/>
      </c>
      <c r="I279" s="44">
        <f>MIN(N(Debts!$E$6),L278+H279)</f>
        <v/>
      </c>
      <c r="J279" s="44">
        <f>L278+H279-I279</f>
        <v/>
      </c>
      <c r="K279" s="44">
        <f>MIN(J279,MAX(0,$C279-SUMIFS($H279:$AU279,$H$6:$AU$6,"Rest",$H$5:$AU$5,"&lt;"&amp;J$5)))</f>
        <v/>
      </c>
      <c r="L279" s="44">
        <f>ROUND(J279-K279,2)</f>
        <v/>
      </c>
      <c r="M279" s="44">
        <f>ROUND(Q278*N(Debts!$D$7)/12,2)</f>
        <v/>
      </c>
      <c r="N279" s="44">
        <f>MIN(N(Debts!$E$7),Q278+M279)</f>
        <v/>
      </c>
      <c r="O279" s="44">
        <f>Q278+M279-N279</f>
        <v/>
      </c>
      <c r="P279" s="44">
        <f>MIN(O279,MAX(0,$C279-SUMIFS($H279:$AU279,$H$6:$AU$6,"Rest",$H$5:$AU$5,"&lt;"&amp;O$5)))</f>
        <v/>
      </c>
      <c r="Q279" s="44">
        <f>ROUND(O279-P279,2)</f>
        <v/>
      </c>
      <c r="R279" s="44">
        <f>ROUND(V278*N(Debts!$D$8)/12,2)</f>
        <v/>
      </c>
      <c r="S279" s="44">
        <f>MIN(N(Debts!$E$8),V278+R279)</f>
        <v/>
      </c>
      <c r="T279" s="44">
        <f>V278+R279-S279</f>
        <v/>
      </c>
      <c r="U279" s="44">
        <f>MIN(T279,MAX(0,$C279-SUMIFS($H279:$AU279,$H$6:$AU$6,"Rest",$H$5:$AU$5,"&lt;"&amp;T$5)))</f>
        <v/>
      </c>
      <c r="V279" s="44">
        <f>ROUND(T279-U279,2)</f>
        <v/>
      </c>
      <c r="W279" s="44">
        <f>ROUND(AA278*N(Debts!$D$9)/12,2)</f>
        <v/>
      </c>
      <c r="X279" s="44">
        <f>MIN(N(Debts!$E$9),AA278+W279)</f>
        <v/>
      </c>
      <c r="Y279" s="44">
        <f>AA278+W279-X279</f>
        <v/>
      </c>
      <c r="Z279" s="44">
        <f>MIN(Y279,MAX(0,$C279-SUMIFS($H279:$AU279,$H$6:$AU$6,"Rest",$H$5:$AU$5,"&lt;"&amp;Y$5)))</f>
        <v/>
      </c>
      <c r="AA279" s="44">
        <f>ROUND(Y279-Z279,2)</f>
        <v/>
      </c>
      <c r="AB279" s="44">
        <f>ROUND(AF278*N(Debts!$D$10)/12,2)</f>
        <v/>
      </c>
      <c r="AC279" s="44">
        <f>MIN(N(Debts!$E$10),AF278+AB279)</f>
        <v/>
      </c>
      <c r="AD279" s="44">
        <f>AF278+AB279-AC279</f>
        <v/>
      </c>
      <c r="AE279" s="44">
        <f>MIN(AD279,MAX(0,$C279-SUMIFS($H279:$AU279,$H$6:$AU$6,"Rest",$H$5:$AU$5,"&lt;"&amp;AD$5)))</f>
        <v/>
      </c>
      <c r="AF279" s="44">
        <f>ROUND(AD279-AE279,2)</f>
        <v/>
      </c>
      <c r="AG279" s="44">
        <f>ROUND(AK278*N(Debts!$D$11)/12,2)</f>
        <v/>
      </c>
      <c r="AH279" s="44">
        <f>MIN(N(Debts!$E$11),AK278+AG279)</f>
        <v/>
      </c>
      <c r="AI279" s="44">
        <f>AK278+AG279-AH279</f>
        <v/>
      </c>
      <c r="AJ279" s="44">
        <f>MIN(AI279,MAX(0,$C279-SUMIFS($H279:$AU279,$H$6:$AU$6,"Rest",$H$5:$AU$5,"&lt;"&amp;AI$5)))</f>
        <v/>
      </c>
      <c r="AK279" s="44">
        <f>ROUND(AI279-AJ279,2)</f>
        <v/>
      </c>
      <c r="AL279" s="44">
        <f>ROUND(AP278*N(Debts!$D$12)/12,2)</f>
        <v/>
      </c>
      <c r="AM279" s="44">
        <f>MIN(N(Debts!$E$12),AP278+AL279)</f>
        <v/>
      </c>
      <c r="AN279" s="44">
        <f>AP278+AL279-AM279</f>
        <v/>
      </c>
      <c r="AO279" s="44">
        <f>MIN(AN279,MAX(0,$C279-SUMIFS($H279:$AU279,$H$6:$AU$6,"Rest",$H$5:$AU$5,"&lt;"&amp;AN$5)))</f>
        <v/>
      </c>
      <c r="AP279" s="44">
        <f>ROUND(AN279-AO279,2)</f>
        <v/>
      </c>
      <c r="AQ279" s="44">
        <f>ROUND(AU278*N(Debts!$D$13)/12,2)</f>
        <v/>
      </c>
      <c r="AR279" s="44">
        <f>MIN(N(Debts!$E$13),AU278+AQ279)</f>
        <v/>
      </c>
      <c r="AS279" s="44">
        <f>AU278+AQ279-AR279</f>
        <v/>
      </c>
      <c r="AT279" s="44">
        <f>MIN(AS279,MAX(0,$C279-SUMIFS($H279:$AU279,$H$6:$AU$6,"Rest",$H$5:$AU$5,"&lt;"&amp;AS$5)))</f>
        <v/>
      </c>
      <c r="AU279" s="44">
        <f>ROUND(AS279-AT279,2)</f>
        <v/>
      </c>
    </row>
    <row r="280">
      <c r="A280" s="43" t="n">
        <v>273</v>
      </c>
      <c r="B280" s="45">
        <f>EDATE(Plan!$C$7,A280-1)</f>
        <v/>
      </c>
      <c r="C280" s="46">
        <f>IF(F279&lt;=0.005,0,MAX(0,Plan!$C$6-SUMIF($H$6:$AU$6,"Min paid",H280:AU280)))</f>
        <v/>
      </c>
      <c r="D280" s="46">
        <f>SUMIF($H$6:$AU$6,"Interest",H280:AU280)</f>
        <v/>
      </c>
      <c r="E280" s="46">
        <f>SUMIF($H$6:$AU$6,"Min paid",H280:AU280)+SUMIF($H$6:$AU$6,"Extra paid",H280:AU280)</f>
        <v/>
      </c>
      <c r="F280" s="46">
        <f>SUMIF($H$6:$AU$6,"Balance",H280:AU280)</f>
        <v/>
      </c>
      <c r="G280" s="47">
        <f>IF(AND(F280&lt;=0.005,F279&gt;0.005),A280,"")</f>
        <v/>
      </c>
      <c r="H280" s="44">
        <f>ROUND(L279*N(Debts!$D$6)/12,2)</f>
        <v/>
      </c>
      <c r="I280" s="44">
        <f>MIN(N(Debts!$E$6),L279+H280)</f>
        <v/>
      </c>
      <c r="J280" s="44">
        <f>L279+H280-I280</f>
        <v/>
      </c>
      <c r="K280" s="44">
        <f>MIN(J280,MAX(0,$C280-SUMIFS($H280:$AU280,$H$6:$AU$6,"Rest",$H$5:$AU$5,"&lt;"&amp;J$5)))</f>
        <v/>
      </c>
      <c r="L280" s="44">
        <f>ROUND(J280-K280,2)</f>
        <v/>
      </c>
      <c r="M280" s="44">
        <f>ROUND(Q279*N(Debts!$D$7)/12,2)</f>
        <v/>
      </c>
      <c r="N280" s="44">
        <f>MIN(N(Debts!$E$7),Q279+M280)</f>
        <v/>
      </c>
      <c r="O280" s="44">
        <f>Q279+M280-N280</f>
        <v/>
      </c>
      <c r="P280" s="44">
        <f>MIN(O280,MAX(0,$C280-SUMIFS($H280:$AU280,$H$6:$AU$6,"Rest",$H$5:$AU$5,"&lt;"&amp;O$5)))</f>
        <v/>
      </c>
      <c r="Q280" s="44">
        <f>ROUND(O280-P280,2)</f>
        <v/>
      </c>
      <c r="R280" s="44">
        <f>ROUND(V279*N(Debts!$D$8)/12,2)</f>
        <v/>
      </c>
      <c r="S280" s="44">
        <f>MIN(N(Debts!$E$8),V279+R280)</f>
        <v/>
      </c>
      <c r="T280" s="44">
        <f>V279+R280-S280</f>
        <v/>
      </c>
      <c r="U280" s="44">
        <f>MIN(T280,MAX(0,$C280-SUMIFS($H280:$AU280,$H$6:$AU$6,"Rest",$H$5:$AU$5,"&lt;"&amp;T$5)))</f>
        <v/>
      </c>
      <c r="V280" s="44">
        <f>ROUND(T280-U280,2)</f>
        <v/>
      </c>
      <c r="W280" s="44">
        <f>ROUND(AA279*N(Debts!$D$9)/12,2)</f>
        <v/>
      </c>
      <c r="X280" s="44">
        <f>MIN(N(Debts!$E$9),AA279+W280)</f>
        <v/>
      </c>
      <c r="Y280" s="44">
        <f>AA279+W280-X280</f>
        <v/>
      </c>
      <c r="Z280" s="44">
        <f>MIN(Y280,MAX(0,$C280-SUMIFS($H280:$AU280,$H$6:$AU$6,"Rest",$H$5:$AU$5,"&lt;"&amp;Y$5)))</f>
        <v/>
      </c>
      <c r="AA280" s="44">
        <f>ROUND(Y280-Z280,2)</f>
        <v/>
      </c>
      <c r="AB280" s="44">
        <f>ROUND(AF279*N(Debts!$D$10)/12,2)</f>
        <v/>
      </c>
      <c r="AC280" s="44">
        <f>MIN(N(Debts!$E$10),AF279+AB280)</f>
        <v/>
      </c>
      <c r="AD280" s="44">
        <f>AF279+AB280-AC280</f>
        <v/>
      </c>
      <c r="AE280" s="44">
        <f>MIN(AD280,MAX(0,$C280-SUMIFS($H280:$AU280,$H$6:$AU$6,"Rest",$H$5:$AU$5,"&lt;"&amp;AD$5)))</f>
        <v/>
      </c>
      <c r="AF280" s="44">
        <f>ROUND(AD280-AE280,2)</f>
        <v/>
      </c>
      <c r="AG280" s="44">
        <f>ROUND(AK279*N(Debts!$D$11)/12,2)</f>
        <v/>
      </c>
      <c r="AH280" s="44">
        <f>MIN(N(Debts!$E$11),AK279+AG280)</f>
        <v/>
      </c>
      <c r="AI280" s="44">
        <f>AK279+AG280-AH280</f>
        <v/>
      </c>
      <c r="AJ280" s="44">
        <f>MIN(AI280,MAX(0,$C280-SUMIFS($H280:$AU280,$H$6:$AU$6,"Rest",$H$5:$AU$5,"&lt;"&amp;AI$5)))</f>
        <v/>
      </c>
      <c r="AK280" s="44">
        <f>ROUND(AI280-AJ280,2)</f>
        <v/>
      </c>
      <c r="AL280" s="44">
        <f>ROUND(AP279*N(Debts!$D$12)/12,2)</f>
        <v/>
      </c>
      <c r="AM280" s="44">
        <f>MIN(N(Debts!$E$12),AP279+AL280)</f>
        <v/>
      </c>
      <c r="AN280" s="44">
        <f>AP279+AL280-AM280</f>
        <v/>
      </c>
      <c r="AO280" s="44">
        <f>MIN(AN280,MAX(0,$C280-SUMIFS($H280:$AU280,$H$6:$AU$6,"Rest",$H$5:$AU$5,"&lt;"&amp;AN$5)))</f>
        <v/>
      </c>
      <c r="AP280" s="44">
        <f>ROUND(AN280-AO280,2)</f>
        <v/>
      </c>
      <c r="AQ280" s="44">
        <f>ROUND(AU279*N(Debts!$D$13)/12,2)</f>
        <v/>
      </c>
      <c r="AR280" s="44">
        <f>MIN(N(Debts!$E$13),AU279+AQ280)</f>
        <v/>
      </c>
      <c r="AS280" s="44">
        <f>AU279+AQ280-AR280</f>
        <v/>
      </c>
      <c r="AT280" s="44">
        <f>MIN(AS280,MAX(0,$C280-SUMIFS($H280:$AU280,$H$6:$AU$6,"Rest",$H$5:$AU$5,"&lt;"&amp;AS$5)))</f>
        <v/>
      </c>
      <c r="AU280" s="44">
        <f>ROUND(AS280-AT280,2)</f>
        <v/>
      </c>
    </row>
    <row r="281">
      <c r="A281" s="43" t="n">
        <v>274</v>
      </c>
      <c r="B281" s="45">
        <f>EDATE(Plan!$C$7,A281-1)</f>
        <v/>
      </c>
      <c r="C281" s="46">
        <f>IF(F280&lt;=0.005,0,MAX(0,Plan!$C$6-SUMIF($H$6:$AU$6,"Min paid",H281:AU281)))</f>
        <v/>
      </c>
      <c r="D281" s="46">
        <f>SUMIF($H$6:$AU$6,"Interest",H281:AU281)</f>
        <v/>
      </c>
      <c r="E281" s="46">
        <f>SUMIF($H$6:$AU$6,"Min paid",H281:AU281)+SUMIF($H$6:$AU$6,"Extra paid",H281:AU281)</f>
        <v/>
      </c>
      <c r="F281" s="46">
        <f>SUMIF($H$6:$AU$6,"Balance",H281:AU281)</f>
        <v/>
      </c>
      <c r="G281" s="47">
        <f>IF(AND(F281&lt;=0.005,F280&gt;0.005),A281,"")</f>
        <v/>
      </c>
      <c r="H281" s="44">
        <f>ROUND(L280*N(Debts!$D$6)/12,2)</f>
        <v/>
      </c>
      <c r="I281" s="44">
        <f>MIN(N(Debts!$E$6),L280+H281)</f>
        <v/>
      </c>
      <c r="J281" s="44">
        <f>L280+H281-I281</f>
        <v/>
      </c>
      <c r="K281" s="44">
        <f>MIN(J281,MAX(0,$C281-SUMIFS($H281:$AU281,$H$6:$AU$6,"Rest",$H$5:$AU$5,"&lt;"&amp;J$5)))</f>
        <v/>
      </c>
      <c r="L281" s="44">
        <f>ROUND(J281-K281,2)</f>
        <v/>
      </c>
      <c r="M281" s="44">
        <f>ROUND(Q280*N(Debts!$D$7)/12,2)</f>
        <v/>
      </c>
      <c r="N281" s="44">
        <f>MIN(N(Debts!$E$7),Q280+M281)</f>
        <v/>
      </c>
      <c r="O281" s="44">
        <f>Q280+M281-N281</f>
        <v/>
      </c>
      <c r="P281" s="44">
        <f>MIN(O281,MAX(0,$C281-SUMIFS($H281:$AU281,$H$6:$AU$6,"Rest",$H$5:$AU$5,"&lt;"&amp;O$5)))</f>
        <v/>
      </c>
      <c r="Q281" s="44">
        <f>ROUND(O281-P281,2)</f>
        <v/>
      </c>
      <c r="R281" s="44">
        <f>ROUND(V280*N(Debts!$D$8)/12,2)</f>
        <v/>
      </c>
      <c r="S281" s="44">
        <f>MIN(N(Debts!$E$8),V280+R281)</f>
        <v/>
      </c>
      <c r="T281" s="44">
        <f>V280+R281-S281</f>
        <v/>
      </c>
      <c r="U281" s="44">
        <f>MIN(T281,MAX(0,$C281-SUMIFS($H281:$AU281,$H$6:$AU$6,"Rest",$H$5:$AU$5,"&lt;"&amp;T$5)))</f>
        <v/>
      </c>
      <c r="V281" s="44">
        <f>ROUND(T281-U281,2)</f>
        <v/>
      </c>
      <c r="W281" s="44">
        <f>ROUND(AA280*N(Debts!$D$9)/12,2)</f>
        <v/>
      </c>
      <c r="X281" s="44">
        <f>MIN(N(Debts!$E$9),AA280+W281)</f>
        <v/>
      </c>
      <c r="Y281" s="44">
        <f>AA280+W281-X281</f>
        <v/>
      </c>
      <c r="Z281" s="44">
        <f>MIN(Y281,MAX(0,$C281-SUMIFS($H281:$AU281,$H$6:$AU$6,"Rest",$H$5:$AU$5,"&lt;"&amp;Y$5)))</f>
        <v/>
      </c>
      <c r="AA281" s="44">
        <f>ROUND(Y281-Z281,2)</f>
        <v/>
      </c>
      <c r="AB281" s="44">
        <f>ROUND(AF280*N(Debts!$D$10)/12,2)</f>
        <v/>
      </c>
      <c r="AC281" s="44">
        <f>MIN(N(Debts!$E$10),AF280+AB281)</f>
        <v/>
      </c>
      <c r="AD281" s="44">
        <f>AF280+AB281-AC281</f>
        <v/>
      </c>
      <c r="AE281" s="44">
        <f>MIN(AD281,MAX(0,$C281-SUMIFS($H281:$AU281,$H$6:$AU$6,"Rest",$H$5:$AU$5,"&lt;"&amp;AD$5)))</f>
        <v/>
      </c>
      <c r="AF281" s="44">
        <f>ROUND(AD281-AE281,2)</f>
        <v/>
      </c>
      <c r="AG281" s="44">
        <f>ROUND(AK280*N(Debts!$D$11)/12,2)</f>
        <v/>
      </c>
      <c r="AH281" s="44">
        <f>MIN(N(Debts!$E$11),AK280+AG281)</f>
        <v/>
      </c>
      <c r="AI281" s="44">
        <f>AK280+AG281-AH281</f>
        <v/>
      </c>
      <c r="AJ281" s="44">
        <f>MIN(AI281,MAX(0,$C281-SUMIFS($H281:$AU281,$H$6:$AU$6,"Rest",$H$5:$AU$5,"&lt;"&amp;AI$5)))</f>
        <v/>
      </c>
      <c r="AK281" s="44">
        <f>ROUND(AI281-AJ281,2)</f>
        <v/>
      </c>
      <c r="AL281" s="44">
        <f>ROUND(AP280*N(Debts!$D$12)/12,2)</f>
        <v/>
      </c>
      <c r="AM281" s="44">
        <f>MIN(N(Debts!$E$12),AP280+AL281)</f>
        <v/>
      </c>
      <c r="AN281" s="44">
        <f>AP280+AL281-AM281</f>
        <v/>
      </c>
      <c r="AO281" s="44">
        <f>MIN(AN281,MAX(0,$C281-SUMIFS($H281:$AU281,$H$6:$AU$6,"Rest",$H$5:$AU$5,"&lt;"&amp;AN$5)))</f>
        <v/>
      </c>
      <c r="AP281" s="44">
        <f>ROUND(AN281-AO281,2)</f>
        <v/>
      </c>
      <c r="AQ281" s="44">
        <f>ROUND(AU280*N(Debts!$D$13)/12,2)</f>
        <v/>
      </c>
      <c r="AR281" s="44">
        <f>MIN(N(Debts!$E$13),AU280+AQ281)</f>
        <v/>
      </c>
      <c r="AS281" s="44">
        <f>AU280+AQ281-AR281</f>
        <v/>
      </c>
      <c r="AT281" s="44">
        <f>MIN(AS281,MAX(0,$C281-SUMIFS($H281:$AU281,$H$6:$AU$6,"Rest",$H$5:$AU$5,"&lt;"&amp;AS$5)))</f>
        <v/>
      </c>
      <c r="AU281" s="44">
        <f>ROUND(AS281-AT281,2)</f>
        <v/>
      </c>
    </row>
    <row r="282">
      <c r="A282" s="43" t="n">
        <v>275</v>
      </c>
      <c r="B282" s="45">
        <f>EDATE(Plan!$C$7,A282-1)</f>
        <v/>
      </c>
      <c r="C282" s="46">
        <f>IF(F281&lt;=0.005,0,MAX(0,Plan!$C$6-SUMIF($H$6:$AU$6,"Min paid",H282:AU282)))</f>
        <v/>
      </c>
      <c r="D282" s="46">
        <f>SUMIF($H$6:$AU$6,"Interest",H282:AU282)</f>
        <v/>
      </c>
      <c r="E282" s="46">
        <f>SUMIF($H$6:$AU$6,"Min paid",H282:AU282)+SUMIF($H$6:$AU$6,"Extra paid",H282:AU282)</f>
        <v/>
      </c>
      <c r="F282" s="46">
        <f>SUMIF($H$6:$AU$6,"Balance",H282:AU282)</f>
        <v/>
      </c>
      <c r="G282" s="47">
        <f>IF(AND(F282&lt;=0.005,F281&gt;0.005),A282,"")</f>
        <v/>
      </c>
      <c r="H282" s="44">
        <f>ROUND(L281*N(Debts!$D$6)/12,2)</f>
        <v/>
      </c>
      <c r="I282" s="44">
        <f>MIN(N(Debts!$E$6),L281+H282)</f>
        <v/>
      </c>
      <c r="J282" s="44">
        <f>L281+H282-I282</f>
        <v/>
      </c>
      <c r="K282" s="44">
        <f>MIN(J282,MAX(0,$C282-SUMIFS($H282:$AU282,$H$6:$AU$6,"Rest",$H$5:$AU$5,"&lt;"&amp;J$5)))</f>
        <v/>
      </c>
      <c r="L282" s="44">
        <f>ROUND(J282-K282,2)</f>
        <v/>
      </c>
      <c r="M282" s="44">
        <f>ROUND(Q281*N(Debts!$D$7)/12,2)</f>
        <v/>
      </c>
      <c r="N282" s="44">
        <f>MIN(N(Debts!$E$7),Q281+M282)</f>
        <v/>
      </c>
      <c r="O282" s="44">
        <f>Q281+M282-N282</f>
        <v/>
      </c>
      <c r="P282" s="44">
        <f>MIN(O282,MAX(0,$C282-SUMIFS($H282:$AU282,$H$6:$AU$6,"Rest",$H$5:$AU$5,"&lt;"&amp;O$5)))</f>
        <v/>
      </c>
      <c r="Q282" s="44">
        <f>ROUND(O282-P282,2)</f>
        <v/>
      </c>
      <c r="R282" s="44">
        <f>ROUND(V281*N(Debts!$D$8)/12,2)</f>
        <v/>
      </c>
      <c r="S282" s="44">
        <f>MIN(N(Debts!$E$8),V281+R282)</f>
        <v/>
      </c>
      <c r="T282" s="44">
        <f>V281+R282-S282</f>
        <v/>
      </c>
      <c r="U282" s="44">
        <f>MIN(T282,MAX(0,$C282-SUMIFS($H282:$AU282,$H$6:$AU$6,"Rest",$H$5:$AU$5,"&lt;"&amp;T$5)))</f>
        <v/>
      </c>
      <c r="V282" s="44">
        <f>ROUND(T282-U282,2)</f>
        <v/>
      </c>
      <c r="W282" s="44">
        <f>ROUND(AA281*N(Debts!$D$9)/12,2)</f>
        <v/>
      </c>
      <c r="X282" s="44">
        <f>MIN(N(Debts!$E$9),AA281+W282)</f>
        <v/>
      </c>
      <c r="Y282" s="44">
        <f>AA281+W282-X282</f>
        <v/>
      </c>
      <c r="Z282" s="44">
        <f>MIN(Y282,MAX(0,$C282-SUMIFS($H282:$AU282,$H$6:$AU$6,"Rest",$H$5:$AU$5,"&lt;"&amp;Y$5)))</f>
        <v/>
      </c>
      <c r="AA282" s="44">
        <f>ROUND(Y282-Z282,2)</f>
        <v/>
      </c>
      <c r="AB282" s="44">
        <f>ROUND(AF281*N(Debts!$D$10)/12,2)</f>
        <v/>
      </c>
      <c r="AC282" s="44">
        <f>MIN(N(Debts!$E$10),AF281+AB282)</f>
        <v/>
      </c>
      <c r="AD282" s="44">
        <f>AF281+AB282-AC282</f>
        <v/>
      </c>
      <c r="AE282" s="44">
        <f>MIN(AD282,MAX(0,$C282-SUMIFS($H282:$AU282,$H$6:$AU$6,"Rest",$H$5:$AU$5,"&lt;"&amp;AD$5)))</f>
        <v/>
      </c>
      <c r="AF282" s="44">
        <f>ROUND(AD282-AE282,2)</f>
        <v/>
      </c>
      <c r="AG282" s="44">
        <f>ROUND(AK281*N(Debts!$D$11)/12,2)</f>
        <v/>
      </c>
      <c r="AH282" s="44">
        <f>MIN(N(Debts!$E$11),AK281+AG282)</f>
        <v/>
      </c>
      <c r="AI282" s="44">
        <f>AK281+AG282-AH282</f>
        <v/>
      </c>
      <c r="AJ282" s="44">
        <f>MIN(AI282,MAX(0,$C282-SUMIFS($H282:$AU282,$H$6:$AU$6,"Rest",$H$5:$AU$5,"&lt;"&amp;AI$5)))</f>
        <v/>
      </c>
      <c r="AK282" s="44">
        <f>ROUND(AI282-AJ282,2)</f>
        <v/>
      </c>
      <c r="AL282" s="44">
        <f>ROUND(AP281*N(Debts!$D$12)/12,2)</f>
        <v/>
      </c>
      <c r="AM282" s="44">
        <f>MIN(N(Debts!$E$12),AP281+AL282)</f>
        <v/>
      </c>
      <c r="AN282" s="44">
        <f>AP281+AL282-AM282</f>
        <v/>
      </c>
      <c r="AO282" s="44">
        <f>MIN(AN282,MAX(0,$C282-SUMIFS($H282:$AU282,$H$6:$AU$6,"Rest",$H$5:$AU$5,"&lt;"&amp;AN$5)))</f>
        <v/>
      </c>
      <c r="AP282" s="44">
        <f>ROUND(AN282-AO282,2)</f>
        <v/>
      </c>
      <c r="AQ282" s="44">
        <f>ROUND(AU281*N(Debts!$D$13)/12,2)</f>
        <v/>
      </c>
      <c r="AR282" s="44">
        <f>MIN(N(Debts!$E$13),AU281+AQ282)</f>
        <v/>
      </c>
      <c r="AS282" s="44">
        <f>AU281+AQ282-AR282</f>
        <v/>
      </c>
      <c r="AT282" s="44">
        <f>MIN(AS282,MAX(0,$C282-SUMIFS($H282:$AU282,$H$6:$AU$6,"Rest",$H$5:$AU$5,"&lt;"&amp;AS$5)))</f>
        <v/>
      </c>
      <c r="AU282" s="44">
        <f>ROUND(AS282-AT282,2)</f>
        <v/>
      </c>
    </row>
    <row r="283">
      <c r="A283" s="43" t="n">
        <v>276</v>
      </c>
      <c r="B283" s="45">
        <f>EDATE(Plan!$C$7,A283-1)</f>
        <v/>
      </c>
      <c r="C283" s="46">
        <f>IF(F282&lt;=0.005,0,MAX(0,Plan!$C$6-SUMIF($H$6:$AU$6,"Min paid",H283:AU283)))</f>
        <v/>
      </c>
      <c r="D283" s="46">
        <f>SUMIF($H$6:$AU$6,"Interest",H283:AU283)</f>
        <v/>
      </c>
      <c r="E283" s="46">
        <f>SUMIF($H$6:$AU$6,"Min paid",H283:AU283)+SUMIF($H$6:$AU$6,"Extra paid",H283:AU283)</f>
        <v/>
      </c>
      <c r="F283" s="46">
        <f>SUMIF($H$6:$AU$6,"Balance",H283:AU283)</f>
        <v/>
      </c>
      <c r="G283" s="47">
        <f>IF(AND(F283&lt;=0.005,F282&gt;0.005),A283,"")</f>
        <v/>
      </c>
      <c r="H283" s="44">
        <f>ROUND(L282*N(Debts!$D$6)/12,2)</f>
        <v/>
      </c>
      <c r="I283" s="44">
        <f>MIN(N(Debts!$E$6),L282+H283)</f>
        <v/>
      </c>
      <c r="J283" s="44">
        <f>L282+H283-I283</f>
        <v/>
      </c>
      <c r="K283" s="44">
        <f>MIN(J283,MAX(0,$C283-SUMIFS($H283:$AU283,$H$6:$AU$6,"Rest",$H$5:$AU$5,"&lt;"&amp;J$5)))</f>
        <v/>
      </c>
      <c r="L283" s="44">
        <f>ROUND(J283-K283,2)</f>
        <v/>
      </c>
      <c r="M283" s="44">
        <f>ROUND(Q282*N(Debts!$D$7)/12,2)</f>
        <v/>
      </c>
      <c r="N283" s="44">
        <f>MIN(N(Debts!$E$7),Q282+M283)</f>
        <v/>
      </c>
      <c r="O283" s="44">
        <f>Q282+M283-N283</f>
        <v/>
      </c>
      <c r="P283" s="44">
        <f>MIN(O283,MAX(0,$C283-SUMIFS($H283:$AU283,$H$6:$AU$6,"Rest",$H$5:$AU$5,"&lt;"&amp;O$5)))</f>
        <v/>
      </c>
      <c r="Q283" s="44">
        <f>ROUND(O283-P283,2)</f>
        <v/>
      </c>
      <c r="R283" s="44">
        <f>ROUND(V282*N(Debts!$D$8)/12,2)</f>
        <v/>
      </c>
      <c r="S283" s="44">
        <f>MIN(N(Debts!$E$8),V282+R283)</f>
        <v/>
      </c>
      <c r="T283" s="44">
        <f>V282+R283-S283</f>
        <v/>
      </c>
      <c r="U283" s="44">
        <f>MIN(T283,MAX(0,$C283-SUMIFS($H283:$AU283,$H$6:$AU$6,"Rest",$H$5:$AU$5,"&lt;"&amp;T$5)))</f>
        <v/>
      </c>
      <c r="V283" s="44">
        <f>ROUND(T283-U283,2)</f>
        <v/>
      </c>
      <c r="W283" s="44">
        <f>ROUND(AA282*N(Debts!$D$9)/12,2)</f>
        <v/>
      </c>
      <c r="X283" s="44">
        <f>MIN(N(Debts!$E$9),AA282+W283)</f>
        <v/>
      </c>
      <c r="Y283" s="44">
        <f>AA282+W283-X283</f>
        <v/>
      </c>
      <c r="Z283" s="44">
        <f>MIN(Y283,MAX(0,$C283-SUMIFS($H283:$AU283,$H$6:$AU$6,"Rest",$H$5:$AU$5,"&lt;"&amp;Y$5)))</f>
        <v/>
      </c>
      <c r="AA283" s="44">
        <f>ROUND(Y283-Z283,2)</f>
        <v/>
      </c>
      <c r="AB283" s="44">
        <f>ROUND(AF282*N(Debts!$D$10)/12,2)</f>
        <v/>
      </c>
      <c r="AC283" s="44">
        <f>MIN(N(Debts!$E$10),AF282+AB283)</f>
        <v/>
      </c>
      <c r="AD283" s="44">
        <f>AF282+AB283-AC283</f>
        <v/>
      </c>
      <c r="AE283" s="44">
        <f>MIN(AD283,MAX(0,$C283-SUMIFS($H283:$AU283,$H$6:$AU$6,"Rest",$H$5:$AU$5,"&lt;"&amp;AD$5)))</f>
        <v/>
      </c>
      <c r="AF283" s="44">
        <f>ROUND(AD283-AE283,2)</f>
        <v/>
      </c>
      <c r="AG283" s="44">
        <f>ROUND(AK282*N(Debts!$D$11)/12,2)</f>
        <v/>
      </c>
      <c r="AH283" s="44">
        <f>MIN(N(Debts!$E$11),AK282+AG283)</f>
        <v/>
      </c>
      <c r="AI283" s="44">
        <f>AK282+AG283-AH283</f>
        <v/>
      </c>
      <c r="AJ283" s="44">
        <f>MIN(AI283,MAX(0,$C283-SUMIFS($H283:$AU283,$H$6:$AU$6,"Rest",$H$5:$AU$5,"&lt;"&amp;AI$5)))</f>
        <v/>
      </c>
      <c r="AK283" s="44">
        <f>ROUND(AI283-AJ283,2)</f>
        <v/>
      </c>
      <c r="AL283" s="44">
        <f>ROUND(AP282*N(Debts!$D$12)/12,2)</f>
        <v/>
      </c>
      <c r="AM283" s="44">
        <f>MIN(N(Debts!$E$12),AP282+AL283)</f>
        <v/>
      </c>
      <c r="AN283" s="44">
        <f>AP282+AL283-AM283</f>
        <v/>
      </c>
      <c r="AO283" s="44">
        <f>MIN(AN283,MAX(0,$C283-SUMIFS($H283:$AU283,$H$6:$AU$6,"Rest",$H$5:$AU$5,"&lt;"&amp;AN$5)))</f>
        <v/>
      </c>
      <c r="AP283" s="44">
        <f>ROUND(AN283-AO283,2)</f>
        <v/>
      </c>
      <c r="AQ283" s="44">
        <f>ROUND(AU282*N(Debts!$D$13)/12,2)</f>
        <v/>
      </c>
      <c r="AR283" s="44">
        <f>MIN(N(Debts!$E$13),AU282+AQ283)</f>
        <v/>
      </c>
      <c r="AS283" s="44">
        <f>AU282+AQ283-AR283</f>
        <v/>
      </c>
      <c r="AT283" s="44">
        <f>MIN(AS283,MAX(0,$C283-SUMIFS($H283:$AU283,$H$6:$AU$6,"Rest",$H$5:$AU$5,"&lt;"&amp;AS$5)))</f>
        <v/>
      </c>
      <c r="AU283" s="44">
        <f>ROUND(AS283-AT283,2)</f>
        <v/>
      </c>
    </row>
    <row r="284">
      <c r="A284" s="43" t="n">
        <v>277</v>
      </c>
      <c r="B284" s="45">
        <f>EDATE(Plan!$C$7,A284-1)</f>
        <v/>
      </c>
      <c r="C284" s="46">
        <f>IF(F283&lt;=0.005,0,MAX(0,Plan!$C$6-SUMIF($H$6:$AU$6,"Min paid",H284:AU284)))</f>
        <v/>
      </c>
      <c r="D284" s="46">
        <f>SUMIF($H$6:$AU$6,"Interest",H284:AU284)</f>
        <v/>
      </c>
      <c r="E284" s="46">
        <f>SUMIF($H$6:$AU$6,"Min paid",H284:AU284)+SUMIF($H$6:$AU$6,"Extra paid",H284:AU284)</f>
        <v/>
      </c>
      <c r="F284" s="46">
        <f>SUMIF($H$6:$AU$6,"Balance",H284:AU284)</f>
        <v/>
      </c>
      <c r="G284" s="47">
        <f>IF(AND(F284&lt;=0.005,F283&gt;0.005),A284,"")</f>
        <v/>
      </c>
      <c r="H284" s="44">
        <f>ROUND(L283*N(Debts!$D$6)/12,2)</f>
        <v/>
      </c>
      <c r="I284" s="44">
        <f>MIN(N(Debts!$E$6),L283+H284)</f>
        <v/>
      </c>
      <c r="J284" s="44">
        <f>L283+H284-I284</f>
        <v/>
      </c>
      <c r="K284" s="44">
        <f>MIN(J284,MAX(0,$C284-SUMIFS($H284:$AU284,$H$6:$AU$6,"Rest",$H$5:$AU$5,"&lt;"&amp;J$5)))</f>
        <v/>
      </c>
      <c r="L284" s="44">
        <f>ROUND(J284-K284,2)</f>
        <v/>
      </c>
      <c r="M284" s="44">
        <f>ROUND(Q283*N(Debts!$D$7)/12,2)</f>
        <v/>
      </c>
      <c r="N284" s="44">
        <f>MIN(N(Debts!$E$7),Q283+M284)</f>
        <v/>
      </c>
      <c r="O284" s="44">
        <f>Q283+M284-N284</f>
        <v/>
      </c>
      <c r="P284" s="44">
        <f>MIN(O284,MAX(0,$C284-SUMIFS($H284:$AU284,$H$6:$AU$6,"Rest",$H$5:$AU$5,"&lt;"&amp;O$5)))</f>
        <v/>
      </c>
      <c r="Q284" s="44">
        <f>ROUND(O284-P284,2)</f>
        <v/>
      </c>
      <c r="R284" s="44">
        <f>ROUND(V283*N(Debts!$D$8)/12,2)</f>
        <v/>
      </c>
      <c r="S284" s="44">
        <f>MIN(N(Debts!$E$8),V283+R284)</f>
        <v/>
      </c>
      <c r="T284" s="44">
        <f>V283+R284-S284</f>
        <v/>
      </c>
      <c r="U284" s="44">
        <f>MIN(T284,MAX(0,$C284-SUMIFS($H284:$AU284,$H$6:$AU$6,"Rest",$H$5:$AU$5,"&lt;"&amp;T$5)))</f>
        <v/>
      </c>
      <c r="V284" s="44">
        <f>ROUND(T284-U284,2)</f>
        <v/>
      </c>
      <c r="W284" s="44">
        <f>ROUND(AA283*N(Debts!$D$9)/12,2)</f>
        <v/>
      </c>
      <c r="X284" s="44">
        <f>MIN(N(Debts!$E$9),AA283+W284)</f>
        <v/>
      </c>
      <c r="Y284" s="44">
        <f>AA283+W284-X284</f>
        <v/>
      </c>
      <c r="Z284" s="44">
        <f>MIN(Y284,MAX(0,$C284-SUMIFS($H284:$AU284,$H$6:$AU$6,"Rest",$H$5:$AU$5,"&lt;"&amp;Y$5)))</f>
        <v/>
      </c>
      <c r="AA284" s="44">
        <f>ROUND(Y284-Z284,2)</f>
        <v/>
      </c>
      <c r="AB284" s="44">
        <f>ROUND(AF283*N(Debts!$D$10)/12,2)</f>
        <v/>
      </c>
      <c r="AC284" s="44">
        <f>MIN(N(Debts!$E$10),AF283+AB284)</f>
        <v/>
      </c>
      <c r="AD284" s="44">
        <f>AF283+AB284-AC284</f>
        <v/>
      </c>
      <c r="AE284" s="44">
        <f>MIN(AD284,MAX(0,$C284-SUMIFS($H284:$AU284,$H$6:$AU$6,"Rest",$H$5:$AU$5,"&lt;"&amp;AD$5)))</f>
        <v/>
      </c>
      <c r="AF284" s="44">
        <f>ROUND(AD284-AE284,2)</f>
        <v/>
      </c>
      <c r="AG284" s="44">
        <f>ROUND(AK283*N(Debts!$D$11)/12,2)</f>
        <v/>
      </c>
      <c r="AH284" s="44">
        <f>MIN(N(Debts!$E$11),AK283+AG284)</f>
        <v/>
      </c>
      <c r="AI284" s="44">
        <f>AK283+AG284-AH284</f>
        <v/>
      </c>
      <c r="AJ284" s="44">
        <f>MIN(AI284,MAX(0,$C284-SUMIFS($H284:$AU284,$H$6:$AU$6,"Rest",$H$5:$AU$5,"&lt;"&amp;AI$5)))</f>
        <v/>
      </c>
      <c r="AK284" s="44">
        <f>ROUND(AI284-AJ284,2)</f>
        <v/>
      </c>
      <c r="AL284" s="44">
        <f>ROUND(AP283*N(Debts!$D$12)/12,2)</f>
        <v/>
      </c>
      <c r="AM284" s="44">
        <f>MIN(N(Debts!$E$12),AP283+AL284)</f>
        <v/>
      </c>
      <c r="AN284" s="44">
        <f>AP283+AL284-AM284</f>
        <v/>
      </c>
      <c r="AO284" s="44">
        <f>MIN(AN284,MAX(0,$C284-SUMIFS($H284:$AU284,$H$6:$AU$6,"Rest",$H$5:$AU$5,"&lt;"&amp;AN$5)))</f>
        <v/>
      </c>
      <c r="AP284" s="44">
        <f>ROUND(AN284-AO284,2)</f>
        <v/>
      </c>
      <c r="AQ284" s="44">
        <f>ROUND(AU283*N(Debts!$D$13)/12,2)</f>
        <v/>
      </c>
      <c r="AR284" s="44">
        <f>MIN(N(Debts!$E$13),AU283+AQ284)</f>
        <v/>
      </c>
      <c r="AS284" s="44">
        <f>AU283+AQ284-AR284</f>
        <v/>
      </c>
      <c r="AT284" s="44">
        <f>MIN(AS284,MAX(0,$C284-SUMIFS($H284:$AU284,$H$6:$AU$6,"Rest",$H$5:$AU$5,"&lt;"&amp;AS$5)))</f>
        <v/>
      </c>
      <c r="AU284" s="44">
        <f>ROUND(AS284-AT284,2)</f>
        <v/>
      </c>
    </row>
    <row r="285">
      <c r="A285" s="43" t="n">
        <v>278</v>
      </c>
      <c r="B285" s="45">
        <f>EDATE(Plan!$C$7,A285-1)</f>
        <v/>
      </c>
      <c r="C285" s="46">
        <f>IF(F284&lt;=0.005,0,MAX(0,Plan!$C$6-SUMIF($H$6:$AU$6,"Min paid",H285:AU285)))</f>
        <v/>
      </c>
      <c r="D285" s="46">
        <f>SUMIF($H$6:$AU$6,"Interest",H285:AU285)</f>
        <v/>
      </c>
      <c r="E285" s="46">
        <f>SUMIF($H$6:$AU$6,"Min paid",H285:AU285)+SUMIF($H$6:$AU$6,"Extra paid",H285:AU285)</f>
        <v/>
      </c>
      <c r="F285" s="46">
        <f>SUMIF($H$6:$AU$6,"Balance",H285:AU285)</f>
        <v/>
      </c>
      <c r="G285" s="47">
        <f>IF(AND(F285&lt;=0.005,F284&gt;0.005),A285,"")</f>
        <v/>
      </c>
      <c r="H285" s="44">
        <f>ROUND(L284*N(Debts!$D$6)/12,2)</f>
        <v/>
      </c>
      <c r="I285" s="44">
        <f>MIN(N(Debts!$E$6),L284+H285)</f>
        <v/>
      </c>
      <c r="J285" s="44">
        <f>L284+H285-I285</f>
        <v/>
      </c>
      <c r="K285" s="44">
        <f>MIN(J285,MAX(0,$C285-SUMIFS($H285:$AU285,$H$6:$AU$6,"Rest",$H$5:$AU$5,"&lt;"&amp;J$5)))</f>
        <v/>
      </c>
      <c r="L285" s="44">
        <f>ROUND(J285-K285,2)</f>
        <v/>
      </c>
      <c r="M285" s="44">
        <f>ROUND(Q284*N(Debts!$D$7)/12,2)</f>
        <v/>
      </c>
      <c r="N285" s="44">
        <f>MIN(N(Debts!$E$7),Q284+M285)</f>
        <v/>
      </c>
      <c r="O285" s="44">
        <f>Q284+M285-N285</f>
        <v/>
      </c>
      <c r="P285" s="44">
        <f>MIN(O285,MAX(0,$C285-SUMIFS($H285:$AU285,$H$6:$AU$6,"Rest",$H$5:$AU$5,"&lt;"&amp;O$5)))</f>
        <v/>
      </c>
      <c r="Q285" s="44">
        <f>ROUND(O285-P285,2)</f>
        <v/>
      </c>
      <c r="R285" s="44">
        <f>ROUND(V284*N(Debts!$D$8)/12,2)</f>
        <v/>
      </c>
      <c r="S285" s="44">
        <f>MIN(N(Debts!$E$8),V284+R285)</f>
        <v/>
      </c>
      <c r="T285" s="44">
        <f>V284+R285-S285</f>
        <v/>
      </c>
      <c r="U285" s="44">
        <f>MIN(T285,MAX(0,$C285-SUMIFS($H285:$AU285,$H$6:$AU$6,"Rest",$H$5:$AU$5,"&lt;"&amp;T$5)))</f>
        <v/>
      </c>
      <c r="V285" s="44">
        <f>ROUND(T285-U285,2)</f>
        <v/>
      </c>
      <c r="W285" s="44">
        <f>ROUND(AA284*N(Debts!$D$9)/12,2)</f>
        <v/>
      </c>
      <c r="X285" s="44">
        <f>MIN(N(Debts!$E$9),AA284+W285)</f>
        <v/>
      </c>
      <c r="Y285" s="44">
        <f>AA284+W285-X285</f>
        <v/>
      </c>
      <c r="Z285" s="44">
        <f>MIN(Y285,MAX(0,$C285-SUMIFS($H285:$AU285,$H$6:$AU$6,"Rest",$H$5:$AU$5,"&lt;"&amp;Y$5)))</f>
        <v/>
      </c>
      <c r="AA285" s="44">
        <f>ROUND(Y285-Z285,2)</f>
        <v/>
      </c>
      <c r="AB285" s="44">
        <f>ROUND(AF284*N(Debts!$D$10)/12,2)</f>
        <v/>
      </c>
      <c r="AC285" s="44">
        <f>MIN(N(Debts!$E$10),AF284+AB285)</f>
        <v/>
      </c>
      <c r="AD285" s="44">
        <f>AF284+AB285-AC285</f>
        <v/>
      </c>
      <c r="AE285" s="44">
        <f>MIN(AD285,MAX(0,$C285-SUMIFS($H285:$AU285,$H$6:$AU$6,"Rest",$H$5:$AU$5,"&lt;"&amp;AD$5)))</f>
        <v/>
      </c>
      <c r="AF285" s="44">
        <f>ROUND(AD285-AE285,2)</f>
        <v/>
      </c>
      <c r="AG285" s="44">
        <f>ROUND(AK284*N(Debts!$D$11)/12,2)</f>
        <v/>
      </c>
      <c r="AH285" s="44">
        <f>MIN(N(Debts!$E$11),AK284+AG285)</f>
        <v/>
      </c>
      <c r="AI285" s="44">
        <f>AK284+AG285-AH285</f>
        <v/>
      </c>
      <c r="AJ285" s="44">
        <f>MIN(AI285,MAX(0,$C285-SUMIFS($H285:$AU285,$H$6:$AU$6,"Rest",$H$5:$AU$5,"&lt;"&amp;AI$5)))</f>
        <v/>
      </c>
      <c r="AK285" s="44">
        <f>ROUND(AI285-AJ285,2)</f>
        <v/>
      </c>
      <c r="AL285" s="44">
        <f>ROUND(AP284*N(Debts!$D$12)/12,2)</f>
        <v/>
      </c>
      <c r="AM285" s="44">
        <f>MIN(N(Debts!$E$12),AP284+AL285)</f>
        <v/>
      </c>
      <c r="AN285" s="44">
        <f>AP284+AL285-AM285</f>
        <v/>
      </c>
      <c r="AO285" s="44">
        <f>MIN(AN285,MAX(0,$C285-SUMIFS($H285:$AU285,$H$6:$AU$6,"Rest",$H$5:$AU$5,"&lt;"&amp;AN$5)))</f>
        <v/>
      </c>
      <c r="AP285" s="44">
        <f>ROUND(AN285-AO285,2)</f>
        <v/>
      </c>
      <c r="AQ285" s="44">
        <f>ROUND(AU284*N(Debts!$D$13)/12,2)</f>
        <v/>
      </c>
      <c r="AR285" s="44">
        <f>MIN(N(Debts!$E$13),AU284+AQ285)</f>
        <v/>
      </c>
      <c r="AS285" s="44">
        <f>AU284+AQ285-AR285</f>
        <v/>
      </c>
      <c r="AT285" s="44">
        <f>MIN(AS285,MAX(0,$C285-SUMIFS($H285:$AU285,$H$6:$AU$6,"Rest",$H$5:$AU$5,"&lt;"&amp;AS$5)))</f>
        <v/>
      </c>
      <c r="AU285" s="44">
        <f>ROUND(AS285-AT285,2)</f>
        <v/>
      </c>
    </row>
    <row r="286">
      <c r="A286" s="43" t="n">
        <v>279</v>
      </c>
      <c r="B286" s="45">
        <f>EDATE(Plan!$C$7,A286-1)</f>
        <v/>
      </c>
      <c r="C286" s="46">
        <f>IF(F285&lt;=0.005,0,MAX(0,Plan!$C$6-SUMIF($H$6:$AU$6,"Min paid",H286:AU286)))</f>
        <v/>
      </c>
      <c r="D286" s="46">
        <f>SUMIF($H$6:$AU$6,"Interest",H286:AU286)</f>
        <v/>
      </c>
      <c r="E286" s="46">
        <f>SUMIF($H$6:$AU$6,"Min paid",H286:AU286)+SUMIF($H$6:$AU$6,"Extra paid",H286:AU286)</f>
        <v/>
      </c>
      <c r="F286" s="46">
        <f>SUMIF($H$6:$AU$6,"Balance",H286:AU286)</f>
        <v/>
      </c>
      <c r="G286" s="47">
        <f>IF(AND(F286&lt;=0.005,F285&gt;0.005),A286,"")</f>
        <v/>
      </c>
      <c r="H286" s="44">
        <f>ROUND(L285*N(Debts!$D$6)/12,2)</f>
        <v/>
      </c>
      <c r="I286" s="44">
        <f>MIN(N(Debts!$E$6),L285+H286)</f>
        <v/>
      </c>
      <c r="J286" s="44">
        <f>L285+H286-I286</f>
        <v/>
      </c>
      <c r="K286" s="44">
        <f>MIN(J286,MAX(0,$C286-SUMIFS($H286:$AU286,$H$6:$AU$6,"Rest",$H$5:$AU$5,"&lt;"&amp;J$5)))</f>
        <v/>
      </c>
      <c r="L286" s="44">
        <f>ROUND(J286-K286,2)</f>
        <v/>
      </c>
      <c r="M286" s="44">
        <f>ROUND(Q285*N(Debts!$D$7)/12,2)</f>
        <v/>
      </c>
      <c r="N286" s="44">
        <f>MIN(N(Debts!$E$7),Q285+M286)</f>
        <v/>
      </c>
      <c r="O286" s="44">
        <f>Q285+M286-N286</f>
        <v/>
      </c>
      <c r="P286" s="44">
        <f>MIN(O286,MAX(0,$C286-SUMIFS($H286:$AU286,$H$6:$AU$6,"Rest",$H$5:$AU$5,"&lt;"&amp;O$5)))</f>
        <v/>
      </c>
      <c r="Q286" s="44">
        <f>ROUND(O286-P286,2)</f>
        <v/>
      </c>
      <c r="R286" s="44">
        <f>ROUND(V285*N(Debts!$D$8)/12,2)</f>
        <v/>
      </c>
      <c r="S286" s="44">
        <f>MIN(N(Debts!$E$8),V285+R286)</f>
        <v/>
      </c>
      <c r="T286" s="44">
        <f>V285+R286-S286</f>
        <v/>
      </c>
      <c r="U286" s="44">
        <f>MIN(T286,MAX(0,$C286-SUMIFS($H286:$AU286,$H$6:$AU$6,"Rest",$H$5:$AU$5,"&lt;"&amp;T$5)))</f>
        <v/>
      </c>
      <c r="V286" s="44">
        <f>ROUND(T286-U286,2)</f>
        <v/>
      </c>
      <c r="W286" s="44">
        <f>ROUND(AA285*N(Debts!$D$9)/12,2)</f>
        <v/>
      </c>
      <c r="X286" s="44">
        <f>MIN(N(Debts!$E$9),AA285+W286)</f>
        <v/>
      </c>
      <c r="Y286" s="44">
        <f>AA285+W286-X286</f>
        <v/>
      </c>
      <c r="Z286" s="44">
        <f>MIN(Y286,MAX(0,$C286-SUMIFS($H286:$AU286,$H$6:$AU$6,"Rest",$H$5:$AU$5,"&lt;"&amp;Y$5)))</f>
        <v/>
      </c>
      <c r="AA286" s="44">
        <f>ROUND(Y286-Z286,2)</f>
        <v/>
      </c>
      <c r="AB286" s="44">
        <f>ROUND(AF285*N(Debts!$D$10)/12,2)</f>
        <v/>
      </c>
      <c r="AC286" s="44">
        <f>MIN(N(Debts!$E$10),AF285+AB286)</f>
        <v/>
      </c>
      <c r="AD286" s="44">
        <f>AF285+AB286-AC286</f>
        <v/>
      </c>
      <c r="AE286" s="44">
        <f>MIN(AD286,MAX(0,$C286-SUMIFS($H286:$AU286,$H$6:$AU$6,"Rest",$H$5:$AU$5,"&lt;"&amp;AD$5)))</f>
        <v/>
      </c>
      <c r="AF286" s="44">
        <f>ROUND(AD286-AE286,2)</f>
        <v/>
      </c>
      <c r="AG286" s="44">
        <f>ROUND(AK285*N(Debts!$D$11)/12,2)</f>
        <v/>
      </c>
      <c r="AH286" s="44">
        <f>MIN(N(Debts!$E$11),AK285+AG286)</f>
        <v/>
      </c>
      <c r="AI286" s="44">
        <f>AK285+AG286-AH286</f>
        <v/>
      </c>
      <c r="AJ286" s="44">
        <f>MIN(AI286,MAX(0,$C286-SUMIFS($H286:$AU286,$H$6:$AU$6,"Rest",$H$5:$AU$5,"&lt;"&amp;AI$5)))</f>
        <v/>
      </c>
      <c r="AK286" s="44">
        <f>ROUND(AI286-AJ286,2)</f>
        <v/>
      </c>
      <c r="AL286" s="44">
        <f>ROUND(AP285*N(Debts!$D$12)/12,2)</f>
        <v/>
      </c>
      <c r="AM286" s="44">
        <f>MIN(N(Debts!$E$12),AP285+AL286)</f>
        <v/>
      </c>
      <c r="AN286" s="44">
        <f>AP285+AL286-AM286</f>
        <v/>
      </c>
      <c r="AO286" s="44">
        <f>MIN(AN286,MAX(0,$C286-SUMIFS($H286:$AU286,$H$6:$AU$6,"Rest",$H$5:$AU$5,"&lt;"&amp;AN$5)))</f>
        <v/>
      </c>
      <c r="AP286" s="44">
        <f>ROUND(AN286-AO286,2)</f>
        <v/>
      </c>
      <c r="AQ286" s="44">
        <f>ROUND(AU285*N(Debts!$D$13)/12,2)</f>
        <v/>
      </c>
      <c r="AR286" s="44">
        <f>MIN(N(Debts!$E$13),AU285+AQ286)</f>
        <v/>
      </c>
      <c r="AS286" s="44">
        <f>AU285+AQ286-AR286</f>
        <v/>
      </c>
      <c r="AT286" s="44">
        <f>MIN(AS286,MAX(0,$C286-SUMIFS($H286:$AU286,$H$6:$AU$6,"Rest",$H$5:$AU$5,"&lt;"&amp;AS$5)))</f>
        <v/>
      </c>
      <c r="AU286" s="44">
        <f>ROUND(AS286-AT286,2)</f>
        <v/>
      </c>
    </row>
    <row r="287">
      <c r="A287" s="43" t="n">
        <v>280</v>
      </c>
      <c r="B287" s="45">
        <f>EDATE(Plan!$C$7,A287-1)</f>
        <v/>
      </c>
      <c r="C287" s="46">
        <f>IF(F286&lt;=0.005,0,MAX(0,Plan!$C$6-SUMIF($H$6:$AU$6,"Min paid",H287:AU287)))</f>
        <v/>
      </c>
      <c r="D287" s="46">
        <f>SUMIF($H$6:$AU$6,"Interest",H287:AU287)</f>
        <v/>
      </c>
      <c r="E287" s="46">
        <f>SUMIF($H$6:$AU$6,"Min paid",H287:AU287)+SUMIF($H$6:$AU$6,"Extra paid",H287:AU287)</f>
        <v/>
      </c>
      <c r="F287" s="46">
        <f>SUMIF($H$6:$AU$6,"Balance",H287:AU287)</f>
        <v/>
      </c>
      <c r="G287" s="47">
        <f>IF(AND(F287&lt;=0.005,F286&gt;0.005),A287,"")</f>
        <v/>
      </c>
      <c r="H287" s="44">
        <f>ROUND(L286*N(Debts!$D$6)/12,2)</f>
        <v/>
      </c>
      <c r="I287" s="44">
        <f>MIN(N(Debts!$E$6),L286+H287)</f>
        <v/>
      </c>
      <c r="J287" s="44">
        <f>L286+H287-I287</f>
        <v/>
      </c>
      <c r="K287" s="44">
        <f>MIN(J287,MAX(0,$C287-SUMIFS($H287:$AU287,$H$6:$AU$6,"Rest",$H$5:$AU$5,"&lt;"&amp;J$5)))</f>
        <v/>
      </c>
      <c r="L287" s="44">
        <f>ROUND(J287-K287,2)</f>
        <v/>
      </c>
      <c r="M287" s="44">
        <f>ROUND(Q286*N(Debts!$D$7)/12,2)</f>
        <v/>
      </c>
      <c r="N287" s="44">
        <f>MIN(N(Debts!$E$7),Q286+M287)</f>
        <v/>
      </c>
      <c r="O287" s="44">
        <f>Q286+M287-N287</f>
        <v/>
      </c>
      <c r="P287" s="44">
        <f>MIN(O287,MAX(0,$C287-SUMIFS($H287:$AU287,$H$6:$AU$6,"Rest",$H$5:$AU$5,"&lt;"&amp;O$5)))</f>
        <v/>
      </c>
      <c r="Q287" s="44">
        <f>ROUND(O287-P287,2)</f>
        <v/>
      </c>
      <c r="R287" s="44">
        <f>ROUND(V286*N(Debts!$D$8)/12,2)</f>
        <v/>
      </c>
      <c r="S287" s="44">
        <f>MIN(N(Debts!$E$8),V286+R287)</f>
        <v/>
      </c>
      <c r="T287" s="44">
        <f>V286+R287-S287</f>
        <v/>
      </c>
      <c r="U287" s="44">
        <f>MIN(T287,MAX(0,$C287-SUMIFS($H287:$AU287,$H$6:$AU$6,"Rest",$H$5:$AU$5,"&lt;"&amp;T$5)))</f>
        <v/>
      </c>
      <c r="V287" s="44">
        <f>ROUND(T287-U287,2)</f>
        <v/>
      </c>
      <c r="W287" s="44">
        <f>ROUND(AA286*N(Debts!$D$9)/12,2)</f>
        <v/>
      </c>
      <c r="X287" s="44">
        <f>MIN(N(Debts!$E$9),AA286+W287)</f>
        <v/>
      </c>
      <c r="Y287" s="44">
        <f>AA286+W287-X287</f>
        <v/>
      </c>
      <c r="Z287" s="44">
        <f>MIN(Y287,MAX(0,$C287-SUMIFS($H287:$AU287,$H$6:$AU$6,"Rest",$H$5:$AU$5,"&lt;"&amp;Y$5)))</f>
        <v/>
      </c>
      <c r="AA287" s="44">
        <f>ROUND(Y287-Z287,2)</f>
        <v/>
      </c>
      <c r="AB287" s="44">
        <f>ROUND(AF286*N(Debts!$D$10)/12,2)</f>
        <v/>
      </c>
      <c r="AC287" s="44">
        <f>MIN(N(Debts!$E$10),AF286+AB287)</f>
        <v/>
      </c>
      <c r="AD287" s="44">
        <f>AF286+AB287-AC287</f>
        <v/>
      </c>
      <c r="AE287" s="44">
        <f>MIN(AD287,MAX(0,$C287-SUMIFS($H287:$AU287,$H$6:$AU$6,"Rest",$H$5:$AU$5,"&lt;"&amp;AD$5)))</f>
        <v/>
      </c>
      <c r="AF287" s="44">
        <f>ROUND(AD287-AE287,2)</f>
        <v/>
      </c>
      <c r="AG287" s="44">
        <f>ROUND(AK286*N(Debts!$D$11)/12,2)</f>
        <v/>
      </c>
      <c r="AH287" s="44">
        <f>MIN(N(Debts!$E$11),AK286+AG287)</f>
        <v/>
      </c>
      <c r="AI287" s="44">
        <f>AK286+AG287-AH287</f>
        <v/>
      </c>
      <c r="AJ287" s="44">
        <f>MIN(AI287,MAX(0,$C287-SUMIFS($H287:$AU287,$H$6:$AU$6,"Rest",$H$5:$AU$5,"&lt;"&amp;AI$5)))</f>
        <v/>
      </c>
      <c r="AK287" s="44">
        <f>ROUND(AI287-AJ287,2)</f>
        <v/>
      </c>
      <c r="AL287" s="44">
        <f>ROUND(AP286*N(Debts!$D$12)/12,2)</f>
        <v/>
      </c>
      <c r="AM287" s="44">
        <f>MIN(N(Debts!$E$12),AP286+AL287)</f>
        <v/>
      </c>
      <c r="AN287" s="44">
        <f>AP286+AL287-AM287</f>
        <v/>
      </c>
      <c r="AO287" s="44">
        <f>MIN(AN287,MAX(0,$C287-SUMIFS($H287:$AU287,$H$6:$AU$6,"Rest",$H$5:$AU$5,"&lt;"&amp;AN$5)))</f>
        <v/>
      </c>
      <c r="AP287" s="44">
        <f>ROUND(AN287-AO287,2)</f>
        <v/>
      </c>
      <c r="AQ287" s="44">
        <f>ROUND(AU286*N(Debts!$D$13)/12,2)</f>
        <v/>
      </c>
      <c r="AR287" s="44">
        <f>MIN(N(Debts!$E$13),AU286+AQ287)</f>
        <v/>
      </c>
      <c r="AS287" s="44">
        <f>AU286+AQ287-AR287</f>
        <v/>
      </c>
      <c r="AT287" s="44">
        <f>MIN(AS287,MAX(0,$C287-SUMIFS($H287:$AU287,$H$6:$AU$6,"Rest",$H$5:$AU$5,"&lt;"&amp;AS$5)))</f>
        <v/>
      </c>
      <c r="AU287" s="44">
        <f>ROUND(AS287-AT287,2)</f>
        <v/>
      </c>
    </row>
    <row r="288">
      <c r="A288" s="43" t="n">
        <v>281</v>
      </c>
      <c r="B288" s="45">
        <f>EDATE(Plan!$C$7,A288-1)</f>
        <v/>
      </c>
      <c r="C288" s="46">
        <f>IF(F287&lt;=0.005,0,MAX(0,Plan!$C$6-SUMIF($H$6:$AU$6,"Min paid",H288:AU288)))</f>
        <v/>
      </c>
      <c r="D288" s="46">
        <f>SUMIF($H$6:$AU$6,"Interest",H288:AU288)</f>
        <v/>
      </c>
      <c r="E288" s="46">
        <f>SUMIF($H$6:$AU$6,"Min paid",H288:AU288)+SUMIF($H$6:$AU$6,"Extra paid",H288:AU288)</f>
        <v/>
      </c>
      <c r="F288" s="46">
        <f>SUMIF($H$6:$AU$6,"Balance",H288:AU288)</f>
        <v/>
      </c>
      <c r="G288" s="47">
        <f>IF(AND(F288&lt;=0.005,F287&gt;0.005),A288,"")</f>
        <v/>
      </c>
      <c r="H288" s="44">
        <f>ROUND(L287*N(Debts!$D$6)/12,2)</f>
        <v/>
      </c>
      <c r="I288" s="44">
        <f>MIN(N(Debts!$E$6),L287+H288)</f>
        <v/>
      </c>
      <c r="J288" s="44">
        <f>L287+H288-I288</f>
        <v/>
      </c>
      <c r="K288" s="44">
        <f>MIN(J288,MAX(0,$C288-SUMIFS($H288:$AU288,$H$6:$AU$6,"Rest",$H$5:$AU$5,"&lt;"&amp;J$5)))</f>
        <v/>
      </c>
      <c r="L288" s="44">
        <f>ROUND(J288-K288,2)</f>
        <v/>
      </c>
      <c r="M288" s="44">
        <f>ROUND(Q287*N(Debts!$D$7)/12,2)</f>
        <v/>
      </c>
      <c r="N288" s="44">
        <f>MIN(N(Debts!$E$7),Q287+M288)</f>
        <v/>
      </c>
      <c r="O288" s="44">
        <f>Q287+M288-N288</f>
        <v/>
      </c>
      <c r="P288" s="44">
        <f>MIN(O288,MAX(0,$C288-SUMIFS($H288:$AU288,$H$6:$AU$6,"Rest",$H$5:$AU$5,"&lt;"&amp;O$5)))</f>
        <v/>
      </c>
      <c r="Q288" s="44">
        <f>ROUND(O288-P288,2)</f>
        <v/>
      </c>
      <c r="R288" s="44">
        <f>ROUND(V287*N(Debts!$D$8)/12,2)</f>
        <v/>
      </c>
      <c r="S288" s="44">
        <f>MIN(N(Debts!$E$8),V287+R288)</f>
        <v/>
      </c>
      <c r="T288" s="44">
        <f>V287+R288-S288</f>
        <v/>
      </c>
      <c r="U288" s="44">
        <f>MIN(T288,MAX(0,$C288-SUMIFS($H288:$AU288,$H$6:$AU$6,"Rest",$H$5:$AU$5,"&lt;"&amp;T$5)))</f>
        <v/>
      </c>
      <c r="V288" s="44">
        <f>ROUND(T288-U288,2)</f>
        <v/>
      </c>
      <c r="W288" s="44">
        <f>ROUND(AA287*N(Debts!$D$9)/12,2)</f>
        <v/>
      </c>
      <c r="X288" s="44">
        <f>MIN(N(Debts!$E$9),AA287+W288)</f>
        <v/>
      </c>
      <c r="Y288" s="44">
        <f>AA287+W288-X288</f>
        <v/>
      </c>
      <c r="Z288" s="44">
        <f>MIN(Y288,MAX(0,$C288-SUMIFS($H288:$AU288,$H$6:$AU$6,"Rest",$H$5:$AU$5,"&lt;"&amp;Y$5)))</f>
        <v/>
      </c>
      <c r="AA288" s="44">
        <f>ROUND(Y288-Z288,2)</f>
        <v/>
      </c>
      <c r="AB288" s="44">
        <f>ROUND(AF287*N(Debts!$D$10)/12,2)</f>
        <v/>
      </c>
      <c r="AC288" s="44">
        <f>MIN(N(Debts!$E$10),AF287+AB288)</f>
        <v/>
      </c>
      <c r="AD288" s="44">
        <f>AF287+AB288-AC288</f>
        <v/>
      </c>
      <c r="AE288" s="44">
        <f>MIN(AD288,MAX(0,$C288-SUMIFS($H288:$AU288,$H$6:$AU$6,"Rest",$H$5:$AU$5,"&lt;"&amp;AD$5)))</f>
        <v/>
      </c>
      <c r="AF288" s="44">
        <f>ROUND(AD288-AE288,2)</f>
        <v/>
      </c>
      <c r="AG288" s="44">
        <f>ROUND(AK287*N(Debts!$D$11)/12,2)</f>
        <v/>
      </c>
      <c r="AH288" s="44">
        <f>MIN(N(Debts!$E$11),AK287+AG288)</f>
        <v/>
      </c>
      <c r="AI288" s="44">
        <f>AK287+AG288-AH288</f>
        <v/>
      </c>
      <c r="AJ288" s="44">
        <f>MIN(AI288,MAX(0,$C288-SUMIFS($H288:$AU288,$H$6:$AU$6,"Rest",$H$5:$AU$5,"&lt;"&amp;AI$5)))</f>
        <v/>
      </c>
      <c r="AK288" s="44">
        <f>ROUND(AI288-AJ288,2)</f>
        <v/>
      </c>
      <c r="AL288" s="44">
        <f>ROUND(AP287*N(Debts!$D$12)/12,2)</f>
        <v/>
      </c>
      <c r="AM288" s="44">
        <f>MIN(N(Debts!$E$12),AP287+AL288)</f>
        <v/>
      </c>
      <c r="AN288" s="44">
        <f>AP287+AL288-AM288</f>
        <v/>
      </c>
      <c r="AO288" s="44">
        <f>MIN(AN288,MAX(0,$C288-SUMIFS($H288:$AU288,$H$6:$AU$6,"Rest",$H$5:$AU$5,"&lt;"&amp;AN$5)))</f>
        <v/>
      </c>
      <c r="AP288" s="44">
        <f>ROUND(AN288-AO288,2)</f>
        <v/>
      </c>
      <c r="AQ288" s="44">
        <f>ROUND(AU287*N(Debts!$D$13)/12,2)</f>
        <v/>
      </c>
      <c r="AR288" s="44">
        <f>MIN(N(Debts!$E$13),AU287+AQ288)</f>
        <v/>
      </c>
      <c r="AS288" s="44">
        <f>AU287+AQ288-AR288</f>
        <v/>
      </c>
      <c r="AT288" s="44">
        <f>MIN(AS288,MAX(0,$C288-SUMIFS($H288:$AU288,$H$6:$AU$6,"Rest",$H$5:$AU$5,"&lt;"&amp;AS$5)))</f>
        <v/>
      </c>
      <c r="AU288" s="44">
        <f>ROUND(AS288-AT288,2)</f>
        <v/>
      </c>
    </row>
    <row r="289">
      <c r="A289" s="43" t="n">
        <v>282</v>
      </c>
      <c r="B289" s="45">
        <f>EDATE(Plan!$C$7,A289-1)</f>
        <v/>
      </c>
      <c r="C289" s="46">
        <f>IF(F288&lt;=0.005,0,MAX(0,Plan!$C$6-SUMIF($H$6:$AU$6,"Min paid",H289:AU289)))</f>
        <v/>
      </c>
      <c r="D289" s="46">
        <f>SUMIF($H$6:$AU$6,"Interest",H289:AU289)</f>
        <v/>
      </c>
      <c r="E289" s="46">
        <f>SUMIF($H$6:$AU$6,"Min paid",H289:AU289)+SUMIF($H$6:$AU$6,"Extra paid",H289:AU289)</f>
        <v/>
      </c>
      <c r="F289" s="46">
        <f>SUMIF($H$6:$AU$6,"Balance",H289:AU289)</f>
        <v/>
      </c>
      <c r="G289" s="47">
        <f>IF(AND(F289&lt;=0.005,F288&gt;0.005),A289,"")</f>
        <v/>
      </c>
      <c r="H289" s="44">
        <f>ROUND(L288*N(Debts!$D$6)/12,2)</f>
        <v/>
      </c>
      <c r="I289" s="44">
        <f>MIN(N(Debts!$E$6),L288+H289)</f>
        <v/>
      </c>
      <c r="J289" s="44">
        <f>L288+H289-I289</f>
        <v/>
      </c>
      <c r="K289" s="44">
        <f>MIN(J289,MAX(0,$C289-SUMIFS($H289:$AU289,$H$6:$AU$6,"Rest",$H$5:$AU$5,"&lt;"&amp;J$5)))</f>
        <v/>
      </c>
      <c r="L289" s="44">
        <f>ROUND(J289-K289,2)</f>
        <v/>
      </c>
      <c r="M289" s="44">
        <f>ROUND(Q288*N(Debts!$D$7)/12,2)</f>
        <v/>
      </c>
      <c r="N289" s="44">
        <f>MIN(N(Debts!$E$7),Q288+M289)</f>
        <v/>
      </c>
      <c r="O289" s="44">
        <f>Q288+M289-N289</f>
        <v/>
      </c>
      <c r="P289" s="44">
        <f>MIN(O289,MAX(0,$C289-SUMIFS($H289:$AU289,$H$6:$AU$6,"Rest",$H$5:$AU$5,"&lt;"&amp;O$5)))</f>
        <v/>
      </c>
      <c r="Q289" s="44">
        <f>ROUND(O289-P289,2)</f>
        <v/>
      </c>
      <c r="R289" s="44">
        <f>ROUND(V288*N(Debts!$D$8)/12,2)</f>
        <v/>
      </c>
      <c r="S289" s="44">
        <f>MIN(N(Debts!$E$8),V288+R289)</f>
        <v/>
      </c>
      <c r="T289" s="44">
        <f>V288+R289-S289</f>
        <v/>
      </c>
      <c r="U289" s="44">
        <f>MIN(T289,MAX(0,$C289-SUMIFS($H289:$AU289,$H$6:$AU$6,"Rest",$H$5:$AU$5,"&lt;"&amp;T$5)))</f>
        <v/>
      </c>
      <c r="V289" s="44">
        <f>ROUND(T289-U289,2)</f>
        <v/>
      </c>
      <c r="W289" s="44">
        <f>ROUND(AA288*N(Debts!$D$9)/12,2)</f>
        <v/>
      </c>
      <c r="X289" s="44">
        <f>MIN(N(Debts!$E$9),AA288+W289)</f>
        <v/>
      </c>
      <c r="Y289" s="44">
        <f>AA288+W289-X289</f>
        <v/>
      </c>
      <c r="Z289" s="44">
        <f>MIN(Y289,MAX(0,$C289-SUMIFS($H289:$AU289,$H$6:$AU$6,"Rest",$H$5:$AU$5,"&lt;"&amp;Y$5)))</f>
        <v/>
      </c>
      <c r="AA289" s="44">
        <f>ROUND(Y289-Z289,2)</f>
        <v/>
      </c>
      <c r="AB289" s="44">
        <f>ROUND(AF288*N(Debts!$D$10)/12,2)</f>
        <v/>
      </c>
      <c r="AC289" s="44">
        <f>MIN(N(Debts!$E$10),AF288+AB289)</f>
        <v/>
      </c>
      <c r="AD289" s="44">
        <f>AF288+AB289-AC289</f>
        <v/>
      </c>
      <c r="AE289" s="44">
        <f>MIN(AD289,MAX(0,$C289-SUMIFS($H289:$AU289,$H$6:$AU$6,"Rest",$H$5:$AU$5,"&lt;"&amp;AD$5)))</f>
        <v/>
      </c>
      <c r="AF289" s="44">
        <f>ROUND(AD289-AE289,2)</f>
        <v/>
      </c>
      <c r="AG289" s="44">
        <f>ROUND(AK288*N(Debts!$D$11)/12,2)</f>
        <v/>
      </c>
      <c r="AH289" s="44">
        <f>MIN(N(Debts!$E$11),AK288+AG289)</f>
        <v/>
      </c>
      <c r="AI289" s="44">
        <f>AK288+AG289-AH289</f>
        <v/>
      </c>
      <c r="AJ289" s="44">
        <f>MIN(AI289,MAX(0,$C289-SUMIFS($H289:$AU289,$H$6:$AU$6,"Rest",$H$5:$AU$5,"&lt;"&amp;AI$5)))</f>
        <v/>
      </c>
      <c r="AK289" s="44">
        <f>ROUND(AI289-AJ289,2)</f>
        <v/>
      </c>
      <c r="AL289" s="44">
        <f>ROUND(AP288*N(Debts!$D$12)/12,2)</f>
        <v/>
      </c>
      <c r="AM289" s="44">
        <f>MIN(N(Debts!$E$12),AP288+AL289)</f>
        <v/>
      </c>
      <c r="AN289" s="44">
        <f>AP288+AL289-AM289</f>
        <v/>
      </c>
      <c r="AO289" s="44">
        <f>MIN(AN289,MAX(0,$C289-SUMIFS($H289:$AU289,$H$6:$AU$6,"Rest",$H$5:$AU$5,"&lt;"&amp;AN$5)))</f>
        <v/>
      </c>
      <c r="AP289" s="44">
        <f>ROUND(AN289-AO289,2)</f>
        <v/>
      </c>
      <c r="AQ289" s="44">
        <f>ROUND(AU288*N(Debts!$D$13)/12,2)</f>
        <v/>
      </c>
      <c r="AR289" s="44">
        <f>MIN(N(Debts!$E$13),AU288+AQ289)</f>
        <v/>
      </c>
      <c r="AS289" s="44">
        <f>AU288+AQ289-AR289</f>
        <v/>
      </c>
      <c r="AT289" s="44">
        <f>MIN(AS289,MAX(0,$C289-SUMIFS($H289:$AU289,$H$6:$AU$6,"Rest",$H$5:$AU$5,"&lt;"&amp;AS$5)))</f>
        <v/>
      </c>
      <c r="AU289" s="44">
        <f>ROUND(AS289-AT289,2)</f>
        <v/>
      </c>
    </row>
    <row r="290">
      <c r="A290" s="43" t="n">
        <v>283</v>
      </c>
      <c r="B290" s="45">
        <f>EDATE(Plan!$C$7,A290-1)</f>
        <v/>
      </c>
      <c r="C290" s="46">
        <f>IF(F289&lt;=0.005,0,MAX(0,Plan!$C$6-SUMIF($H$6:$AU$6,"Min paid",H290:AU290)))</f>
        <v/>
      </c>
      <c r="D290" s="46">
        <f>SUMIF($H$6:$AU$6,"Interest",H290:AU290)</f>
        <v/>
      </c>
      <c r="E290" s="46">
        <f>SUMIF($H$6:$AU$6,"Min paid",H290:AU290)+SUMIF($H$6:$AU$6,"Extra paid",H290:AU290)</f>
        <v/>
      </c>
      <c r="F290" s="46">
        <f>SUMIF($H$6:$AU$6,"Balance",H290:AU290)</f>
        <v/>
      </c>
      <c r="G290" s="47">
        <f>IF(AND(F290&lt;=0.005,F289&gt;0.005),A290,"")</f>
        <v/>
      </c>
      <c r="H290" s="44">
        <f>ROUND(L289*N(Debts!$D$6)/12,2)</f>
        <v/>
      </c>
      <c r="I290" s="44">
        <f>MIN(N(Debts!$E$6),L289+H290)</f>
        <v/>
      </c>
      <c r="J290" s="44">
        <f>L289+H290-I290</f>
        <v/>
      </c>
      <c r="K290" s="44">
        <f>MIN(J290,MAX(0,$C290-SUMIFS($H290:$AU290,$H$6:$AU$6,"Rest",$H$5:$AU$5,"&lt;"&amp;J$5)))</f>
        <v/>
      </c>
      <c r="L290" s="44">
        <f>ROUND(J290-K290,2)</f>
        <v/>
      </c>
      <c r="M290" s="44">
        <f>ROUND(Q289*N(Debts!$D$7)/12,2)</f>
        <v/>
      </c>
      <c r="N290" s="44">
        <f>MIN(N(Debts!$E$7),Q289+M290)</f>
        <v/>
      </c>
      <c r="O290" s="44">
        <f>Q289+M290-N290</f>
        <v/>
      </c>
      <c r="P290" s="44">
        <f>MIN(O290,MAX(0,$C290-SUMIFS($H290:$AU290,$H$6:$AU$6,"Rest",$H$5:$AU$5,"&lt;"&amp;O$5)))</f>
        <v/>
      </c>
      <c r="Q290" s="44">
        <f>ROUND(O290-P290,2)</f>
        <v/>
      </c>
      <c r="R290" s="44">
        <f>ROUND(V289*N(Debts!$D$8)/12,2)</f>
        <v/>
      </c>
      <c r="S290" s="44">
        <f>MIN(N(Debts!$E$8),V289+R290)</f>
        <v/>
      </c>
      <c r="T290" s="44">
        <f>V289+R290-S290</f>
        <v/>
      </c>
      <c r="U290" s="44">
        <f>MIN(T290,MAX(0,$C290-SUMIFS($H290:$AU290,$H$6:$AU$6,"Rest",$H$5:$AU$5,"&lt;"&amp;T$5)))</f>
        <v/>
      </c>
      <c r="V290" s="44">
        <f>ROUND(T290-U290,2)</f>
        <v/>
      </c>
      <c r="W290" s="44">
        <f>ROUND(AA289*N(Debts!$D$9)/12,2)</f>
        <v/>
      </c>
      <c r="X290" s="44">
        <f>MIN(N(Debts!$E$9),AA289+W290)</f>
        <v/>
      </c>
      <c r="Y290" s="44">
        <f>AA289+W290-X290</f>
        <v/>
      </c>
      <c r="Z290" s="44">
        <f>MIN(Y290,MAX(0,$C290-SUMIFS($H290:$AU290,$H$6:$AU$6,"Rest",$H$5:$AU$5,"&lt;"&amp;Y$5)))</f>
        <v/>
      </c>
      <c r="AA290" s="44">
        <f>ROUND(Y290-Z290,2)</f>
        <v/>
      </c>
      <c r="AB290" s="44">
        <f>ROUND(AF289*N(Debts!$D$10)/12,2)</f>
        <v/>
      </c>
      <c r="AC290" s="44">
        <f>MIN(N(Debts!$E$10),AF289+AB290)</f>
        <v/>
      </c>
      <c r="AD290" s="44">
        <f>AF289+AB290-AC290</f>
        <v/>
      </c>
      <c r="AE290" s="44">
        <f>MIN(AD290,MAX(0,$C290-SUMIFS($H290:$AU290,$H$6:$AU$6,"Rest",$H$5:$AU$5,"&lt;"&amp;AD$5)))</f>
        <v/>
      </c>
      <c r="AF290" s="44">
        <f>ROUND(AD290-AE290,2)</f>
        <v/>
      </c>
      <c r="AG290" s="44">
        <f>ROUND(AK289*N(Debts!$D$11)/12,2)</f>
        <v/>
      </c>
      <c r="AH290" s="44">
        <f>MIN(N(Debts!$E$11),AK289+AG290)</f>
        <v/>
      </c>
      <c r="AI290" s="44">
        <f>AK289+AG290-AH290</f>
        <v/>
      </c>
      <c r="AJ290" s="44">
        <f>MIN(AI290,MAX(0,$C290-SUMIFS($H290:$AU290,$H$6:$AU$6,"Rest",$H$5:$AU$5,"&lt;"&amp;AI$5)))</f>
        <v/>
      </c>
      <c r="AK290" s="44">
        <f>ROUND(AI290-AJ290,2)</f>
        <v/>
      </c>
      <c r="AL290" s="44">
        <f>ROUND(AP289*N(Debts!$D$12)/12,2)</f>
        <v/>
      </c>
      <c r="AM290" s="44">
        <f>MIN(N(Debts!$E$12),AP289+AL290)</f>
        <v/>
      </c>
      <c r="AN290" s="44">
        <f>AP289+AL290-AM290</f>
        <v/>
      </c>
      <c r="AO290" s="44">
        <f>MIN(AN290,MAX(0,$C290-SUMIFS($H290:$AU290,$H$6:$AU$6,"Rest",$H$5:$AU$5,"&lt;"&amp;AN$5)))</f>
        <v/>
      </c>
      <c r="AP290" s="44">
        <f>ROUND(AN290-AO290,2)</f>
        <v/>
      </c>
      <c r="AQ290" s="44">
        <f>ROUND(AU289*N(Debts!$D$13)/12,2)</f>
        <v/>
      </c>
      <c r="AR290" s="44">
        <f>MIN(N(Debts!$E$13),AU289+AQ290)</f>
        <v/>
      </c>
      <c r="AS290" s="44">
        <f>AU289+AQ290-AR290</f>
        <v/>
      </c>
      <c r="AT290" s="44">
        <f>MIN(AS290,MAX(0,$C290-SUMIFS($H290:$AU290,$H$6:$AU$6,"Rest",$H$5:$AU$5,"&lt;"&amp;AS$5)))</f>
        <v/>
      </c>
      <c r="AU290" s="44">
        <f>ROUND(AS290-AT290,2)</f>
        <v/>
      </c>
    </row>
    <row r="291">
      <c r="A291" s="43" t="n">
        <v>284</v>
      </c>
      <c r="B291" s="45">
        <f>EDATE(Plan!$C$7,A291-1)</f>
        <v/>
      </c>
      <c r="C291" s="46">
        <f>IF(F290&lt;=0.005,0,MAX(0,Plan!$C$6-SUMIF($H$6:$AU$6,"Min paid",H291:AU291)))</f>
        <v/>
      </c>
      <c r="D291" s="46">
        <f>SUMIF($H$6:$AU$6,"Interest",H291:AU291)</f>
        <v/>
      </c>
      <c r="E291" s="46">
        <f>SUMIF($H$6:$AU$6,"Min paid",H291:AU291)+SUMIF($H$6:$AU$6,"Extra paid",H291:AU291)</f>
        <v/>
      </c>
      <c r="F291" s="46">
        <f>SUMIF($H$6:$AU$6,"Balance",H291:AU291)</f>
        <v/>
      </c>
      <c r="G291" s="47">
        <f>IF(AND(F291&lt;=0.005,F290&gt;0.005),A291,"")</f>
        <v/>
      </c>
      <c r="H291" s="44">
        <f>ROUND(L290*N(Debts!$D$6)/12,2)</f>
        <v/>
      </c>
      <c r="I291" s="44">
        <f>MIN(N(Debts!$E$6),L290+H291)</f>
        <v/>
      </c>
      <c r="J291" s="44">
        <f>L290+H291-I291</f>
        <v/>
      </c>
      <c r="K291" s="44">
        <f>MIN(J291,MAX(0,$C291-SUMIFS($H291:$AU291,$H$6:$AU$6,"Rest",$H$5:$AU$5,"&lt;"&amp;J$5)))</f>
        <v/>
      </c>
      <c r="L291" s="44">
        <f>ROUND(J291-K291,2)</f>
        <v/>
      </c>
      <c r="M291" s="44">
        <f>ROUND(Q290*N(Debts!$D$7)/12,2)</f>
        <v/>
      </c>
      <c r="N291" s="44">
        <f>MIN(N(Debts!$E$7),Q290+M291)</f>
        <v/>
      </c>
      <c r="O291" s="44">
        <f>Q290+M291-N291</f>
        <v/>
      </c>
      <c r="P291" s="44">
        <f>MIN(O291,MAX(0,$C291-SUMIFS($H291:$AU291,$H$6:$AU$6,"Rest",$H$5:$AU$5,"&lt;"&amp;O$5)))</f>
        <v/>
      </c>
      <c r="Q291" s="44">
        <f>ROUND(O291-P291,2)</f>
        <v/>
      </c>
      <c r="R291" s="44">
        <f>ROUND(V290*N(Debts!$D$8)/12,2)</f>
        <v/>
      </c>
      <c r="S291" s="44">
        <f>MIN(N(Debts!$E$8),V290+R291)</f>
        <v/>
      </c>
      <c r="T291" s="44">
        <f>V290+R291-S291</f>
        <v/>
      </c>
      <c r="U291" s="44">
        <f>MIN(T291,MAX(0,$C291-SUMIFS($H291:$AU291,$H$6:$AU$6,"Rest",$H$5:$AU$5,"&lt;"&amp;T$5)))</f>
        <v/>
      </c>
      <c r="V291" s="44">
        <f>ROUND(T291-U291,2)</f>
        <v/>
      </c>
      <c r="W291" s="44">
        <f>ROUND(AA290*N(Debts!$D$9)/12,2)</f>
        <v/>
      </c>
      <c r="X291" s="44">
        <f>MIN(N(Debts!$E$9),AA290+W291)</f>
        <v/>
      </c>
      <c r="Y291" s="44">
        <f>AA290+W291-X291</f>
        <v/>
      </c>
      <c r="Z291" s="44">
        <f>MIN(Y291,MAX(0,$C291-SUMIFS($H291:$AU291,$H$6:$AU$6,"Rest",$H$5:$AU$5,"&lt;"&amp;Y$5)))</f>
        <v/>
      </c>
      <c r="AA291" s="44">
        <f>ROUND(Y291-Z291,2)</f>
        <v/>
      </c>
      <c r="AB291" s="44">
        <f>ROUND(AF290*N(Debts!$D$10)/12,2)</f>
        <v/>
      </c>
      <c r="AC291" s="44">
        <f>MIN(N(Debts!$E$10),AF290+AB291)</f>
        <v/>
      </c>
      <c r="AD291" s="44">
        <f>AF290+AB291-AC291</f>
        <v/>
      </c>
      <c r="AE291" s="44">
        <f>MIN(AD291,MAX(0,$C291-SUMIFS($H291:$AU291,$H$6:$AU$6,"Rest",$H$5:$AU$5,"&lt;"&amp;AD$5)))</f>
        <v/>
      </c>
      <c r="AF291" s="44">
        <f>ROUND(AD291-AE291,2)</f>
        <v/>
      </c>
      <c r="AG291" s="44">
        <f>ROUND(AK290*N(Debts!$D$11)/12,2)</f>
        <v/>
      </c>
      <c r="AH291" s="44">
        <f>MIN(N(Debts!$E$11),AK290+AG291)</f>
        <v/>
      </c>
      <c r="AI291" s="44">
        <f>AK290+AG291-AH291</f>
        <v/>
      </c>
      <c r="AJ291" s="44">
        <f>MIN(AI291,MAX(0,$C291-SUMIFS($H291:$AU291,$H$6:$AU$6,"Rest",$H$5:$AU$5,"&lt;"&amp;AI$5)))</f>
        <v/>
      </c>
      <c r="AK291" s="44">
        <f>ROUND(AI291-AJ291,2)</f>
        <v/>
      </c>
      <c r="AL291" s="44">
        <f>ROUND(AP290*N(Debts!$D$12)/12,2)</f>
        <v/>
      </c>
      <c r="AM291" s="44">
        <f>MIN(N(Debts!$E$12),AP290+AL291)</f>
        <v/>
      </c>
      <c r="AN291" s="44">
        <f>AP290+AL291-AM291</f>
        <v/>
      </c>
      <c r="AO291" s="44">
        <f>MIN(AN291,MAX(0,$C291-SUMIFS($H291:$AU291,$H$6:$AU$6,"Rest",$H$5:$AU$5,"&lt;"&amp;AN$5)))</f>
        <v/>
      </c>
      <c r="AP291" s="44">
        <f>ROUND(AN291-AO291,2)</f>
        <v/>
      </c>
      <c r="AQ291" s="44">
        <f>ROUND(AU290*N(Debts!$D$13)/12,2)</f>
        <v/>
      </c>
      <c r="AR291" s="44">
        <f>MIN(N(Debts!$E$13),AU290+AQ291)</f>
        <v/>
      </c>
      <c r="AS291" s="44">
        <f>AU290+AQ291-AR291</f>
        <v/>
      </c>
      <c r="AT291" s="44">
        <f>MIN(AS291,MAX(0,$C291-SUMIFS($H291:$AU291,$H$6:$AU$6,"Rest",$H$5:$AU$5,"&lt;"&amp;AS$5)))</f>
        <v/>
      </c>
      <c r="AU291" s="44">
        <f>ROUND(AS291-AT291,2)</f>
        <v/>
      </c>
    </row>
    <row r="292">
      <c r="A292" s="43" t="n">
        <v>285</v>
      </c>
      <c r="B292" s="45">
        <f>EDATE(Plan!$C$7,A292-1)</f>
        <v/>
      </c>
      <c r="C292" s="46">
        <f>IF(F291&lt;=0.005,0,MAX(0,Plan!$C$6-SUMIF($H$6:$AU$6,"Min paid",H292:AU292)))</f>
        <v/>
      </c>
      <c r="D292" s="46">
        <f>SUMIF($H$6:$AU$6,"Interest",H292:AU292)</f>
        <v/>
      </c>
      <c r="E292" s="46">
        <f>SUMIF($H$6:$AU$6,"Min paid",H292:AU292)+SUMIF($H$6:$AU$6,"Extra paid",H292:AU292)</f>
        <v/>
      </c>
      <c r="F292" s="46">
        <f>SUMIF($H$6:$AU$6,"Balance",H292:AU292)</f>
        <v/>
      </c>
      <c r="G292" s="47">
        <f>IF(AND(F292&lt;=0.005,F291&gt;0.005),A292,"")</f>
        <v/>
      </c>
      <c r="H292" s="44">
        <f>ROUND(L291*N(Debts!$D$6)/12,2)</f>
        <v/>
      </c>
      <c r="I292" s="44">
        <f>MIN(N(Debts!$E$6),L291+H292)</f>
        <v/>
      </c>
      <c r="J292" s="44">
        <f>L291+H292-I292</f>
        <v/>
      </c>
      <c r="K292" s="44">
        <f>MIN(J292,MAX(0,$C292-SUMIFS($H292:$AU292,$H$6:$AU$6,"Rest",$H$5:$AU$5,"&lt;"&amp;J$5)))</f>
        <v/>
      </c>
      <c r="L292" s="44">
        <f>ROUND(J292-K292,2)</f>
        <v/>
      </c>
      <c r="M292" s="44">
        <f>ROUND(Q291*N(Debts!$D$7)/12,2)</f>
        <v/>
      </c>
      <c r="N292" s="44">
        <f>MIN(N(Debts!$E$7),Q291+M292)</f>
        <v/>
      </c>
      <c r="O292" s="44">
        <f>Q291+M292-N292</f>
        <v/>
      </c>
      <c r="P292" s="44">
        <f>MIN(O292,MAX(0,$C292-SUMIFS($H292:$AU292,$H$6:$AU$6,"Rest",$H$5:$AU$5,"&lt;"&amp;O$5)))</f>
        <v/>
      </c>
      <c r="Q292" s="44">
        <f>ROUND(O292-P292,2)</f>
        <v/>
      </c>
      <c r="R292" s="44">
        <f>ROUND(V291*N(Debts!$D$8)/12,2)</f>
        <v/>
      </c>
      <c r="S292" s="44">
        <f>MIN(N(Debts!$E$8),V291+R292)</f>
        <v/>
      </c>
      <c r="T292" s="44">
        <f>V291+R292-S292</f>
        <v/>
      </c>
      <c r="U292" s="44">
        <f>MIN(T292,MAX(0,$C292-SUMIFS($H292:$AU292,$H$6:$AU$6,"Rest",$H$5:$AU$5,"&lt;"&amp;T$5)))</f>
        <v/>
      </c>
      <c r="V292" s="44">
        <f>ROUND(T292-U292,2)</f>
        <v/>
      </c>
      <c r="W292" s="44">
        <f>ROUND(AA291*N(Debts!$D$9)/12,2)</f>
        <v/>
      </c>
      <c r="X292" s="44">
        <f>MIN(N(Debts!$E$9),AA291+W292)</f>
        <v/>
      </c>
      <c r="Y292" s="44">
        <f>AA291+W292-X292</f>
        <v/>
      </c>
      <c r="Z292" s="44">
        <f>MIN(Y292,MAX(0,$C292-SUMIFS($H292:$AU292,$H$6:$AU$6,"Rest",$H$5:$AU$5,"&lt;"&amp;Y$5)))</f>
        <v/>
      </c>
      <c r="AA292" s="44">
        <f>ROUND(Y292-Z292,2)</f>
        <v/>
      </c>
      <c r="AB292" s="44">
        <f>ROUND(AF291*N(Debts!$D$10)/12,2)</f>
        <v/>
      </c>
      <c r="AC292" s="44">
        <f>MIN(N(Debts!$E$10),AF291+AB292)</f>
        <v/>
      </c>
      <c r="AD292" s="44">
        <f>AF291+AB292-AC292</f>
        <v/>
      </c>
      <c r="AE292" s="44">
        <f>MIN(AD292,MAX(0,$C292-SUMIFS($H292:$AU292,$H$6:$AU$6,"Rest",$H$5:$AU$5,"&lt;"&amp;AD$5)))</f>
        <v/>
      </c>
      <c r="AF292" s="44">
        <f>ROUND(AD292-AE292,2)</f>
        <v/>
      </c>
      <c r="AG292" s="44">
        <f>ROUND(AK291*N(Debts!$D$11)/12,2)</f>
        <v/>
      </c>
      <c r="AH292" s="44">
        <f>MIN(N(Debts!$E$11),AK291+AG292)</f>
        <v/>
      </c>
      <c r="AI292" s="44">
        <f>AK291+AG292-AH292</f>
        <v/>
      </c>
      <c r="AJ292" s="44">
        <f>MIN(AI292,MAX(0,$C292-SUMIFS($H292:$AU292,$H$6:$AU$6,"Rest",$H$5:$AU$5,"&lt;"&amp;AI$5)))</f>
        <v/>
      </c>
      <c r="AK292" s="44">
        <f>ROUND(AI292-AJ292,2)</f>
        <v/>
      </c>
      <c r="AL292" s="44">
        <f>ROUND(AP291*N(Debts!$D$12)/12,2)</f>
        <v/>
      </c>
      <c r="AM292" s="44">
        <f>MIN(N(Debts!$E$12),AP291+AL292)</f>
        <v/>
      </c>
      <c r="AN292" s="44">
        <f>AP291+AL292-AM292</f>
        <v/>
      </c>
      <c r="AO292" s="44">
        <f>MIN(AN292,MAX(0,$C292-SUMIFS($H292:$AU292,$H$6:$AU$6,"Rest",$H$5:$AU$5,"&lt;"&amp;AN$5)))</f>
        <v/>
      </c>
      <c r="AP292" s="44">
        <f>ROUND(AN292-AO292,2)</f>
        <v/>
      </c>
      <c r="AQ292" s="44">
        <f>ROUND(AU291*N(Debts!$D$13)/12,2)</f>
        <v/>
      </c>
      <c r="AR292" s="44">
        <f>MIN(N(Debts!$E$13),AU291+AQ292)</f>
        <v/>
      </c>
      <c r="AS292" s="44">
        <f>AU291+AQ292-AR292</f>
        <v/>
      </c>
      <c r="AT292" s="44">
        <f>MIN(AS292,MAX(0,$C292-SUMIFS($H292:$AU292,$H$6:$AU$6,"Rest",$H$5:$AU$5,"&lt;"&amp;AS$5)))</f>
        <v/>
      </c>
      <c r="AU292" s="44">
        <f>ROUND(AS292-AT292,2)</f>
        <v/>
      </c>
    </row>
    <row r="293">
      <c r="A293" s="43" t="n">
        <v>286</v>
      </c>
      <c r="B293" s="45">
        <f>EDATE(Plan!$C$7,A293-1)</f>
        <v/>
      </c>
      <c r="C293" s="46">
        <f>IF(F292&lt;=0.005,0,MAX(0,Plan!$C$6-SUMIF($H$6:$AU$6,"Min paid",H293:AU293)))</f>
        <v/>
      </c>
      <c r="D293" s="46">
        <f>SUMIF($H$6:$AU$6,"Interest",H293:AU293)</f>
        <v/>
      </c>
      <c r="E293" s="46">
        <f>SUMIF($H$6:$AU$6,"Min paid",H293:AU293)+SUMIF($H$6:$AU$6,"Extra paid",H293:AU293)</f>
        <v/>
      </c>
      <c r="F293" s="46">
        <f>SUMIF($H$6:$AU$6,"Balance",H293:AU293)</f>
        <v/>
      </c>
      <c r="G293" s="47">
        <f>IF(AND(F293&lt;=0.005,F292&gt;0.005),A293,"")</f>
        <v/>
      </c>
      <c r="H293" s="44">
        <f>ROUND(L292*N(Debts!$D$6)/12,2)</f>
        <v/>
      </c>
      <c r="I293" s="44">
        <f>MIN(N(Debts!$E$6),L292+H293)</f>
        <v/>
      </c>
      <c r="J293" s="44">
        <f>L292+H293-I293</f>
        <v/>
      </c>
      <c r="K293" s="44">
        <f>MIN(J293,MAX(0,$C293-SUMIFS($H293:$AU293,$H$6:$AU$6,"Rest",$H$5:$AU$5,"&lt;"&amp;J$5)))</f>
        <v/>
      </c>
      <c r="L293" s="44">
        <f>ROUND(J293-K293,2)</f>
        <v/>
      </c>
      <c r="M293" s="44">
        <f>ROUND(Q292*N(Debts!$D$7)/12,2)</f>
        <v/>
      </c>
      <c r="N293" s="44">
        <f>MIN(N(Debts!$E$7),Q292+M293)</f>
        <v/>
      </c>
      <c r="O293" s="44">
        <f>Q292+M293-N293</f>
        <v/>
      </c>
      <c r="P293" s="44">
        <f>MIN(O293,MAX(0,$C293-SUMIFS($H293:$AU293,$H$6:$AU$6,"Rest",$H$5:$AU$5,"&lt;"&amp;O$5)))</f>
        <v/>
      </c>
      <c r="Q293" s="44">
        <f>ROUND(O293-P293,2)</f>
        <v/>
      </c>
      <c r="R293" s="44">
        <f>ROUND(V292*N(Debts!$D$8)/12,2)</f>
        <v/>
      </c>
      <c r="S293" s="44">
        <f>MIN(N(Debts!$E$8),V292+R293)</f>
        <v/>
      </c>
      <c r="T293" s="44">
        <f>V292+R293-S293</f>
        <v/>
      </c>
      <c r="U293" s="44">
        <f>MIN(T293,MAX(0,$C293-SUMIFS($H293:$AU293,$H$6:$AU$6,"Rest",$H$5:$AU$5,"&lt;"&amp;T$5)))</f>
        <v/>
      </c>
      <c r="V293" s="44">
        <f>ROUND(T293-U293,2)</f>
        <v/>
      </c>
      <c r="W293" s="44">
        <f>ROUND(AA292*N(Debts!$D$9)/12,2)</f>
        <v/>
      </c>
      <c r="X293" s="44">
        <f>MIN(N(Debts!$E$9),AA292+W293)</f>
        <v/>
      </c>
      <c r="Y293" s="44">
        <f>AA292+W293-X293</f>
        <v/>
      </c>
      <c r="Z293" s="44">
        <f>MIN(Y293,MAX(0,$C293-SUMIFS($H293:$AU293,$H$6:$AU$6,"Rest",$H$5:$AU$5,"&lt;"&amp;Y$5)))</f>
        <v/>
      </c>
      <c r="AA293" s="44">
        <f>ROUND(Y293-Z293,2)</f>
        <v/>
      </c>
      <c r="AB293" s="44">
        <f>ROUND(AF292*N(Debts!$D$10)/12,2)</f>
        <v/>
      </c>
      <c r="AC293" s="44">
        <f>MIN(N(Debts!$E$10),AF292+AB293)</f>
        <v/>
      </c>
      <c r="AD293" s="44">
        <f>AF292+AB293-AC293</f>
        <v/>
      </c>
      <c r="AE293" s="44">
        <f>MIN(AD293,MAX(0,$C293-SUMIFS($H293:$AU293,$H$6:$AU$6,"Rest",$H$5:$AU$5,"&lt;"&amp;AD$5)))</f>
        <v/>
      </c>
      <c r="AF293" s="44">
        <f>ROUND(AD293-AE293,2)</f>
        <v/>
      </c>
      <c r="AG293" s="44">
        <f>ROUND(AK292*N(Debts!$D$11)/12,2)</f>
        <v/>
      </c>
      <c r="AH293" s="44">
        <f>MIN(N(Debts!$E$11),AK292+AG293)</f>
        <v/>
      </c>
      <c r="AI293" s="44">
        <f>AK292+AG293-AH293</f>
        <v/>
      </c>
      <c r="AJ293" s="44">
        <f>MIN(AI293,MAX(0,$C293-SUMIFS($H293:$AU293,$H$6:$AU$6,"Rest",$H$5:$AU$5,"&lt;"&amp;AI$5)))</f>
        <v/>
      </c>
      <c r="AK293" s="44">
        <f>ROUND(AI293-AJ293,2)</f>
        <v/>
      </c>
      <c r="AL293" s="44">
        <f>ROUND(AP292*N(Debts!$D$12)/12,2)</f>
        <v/>
      </c>
      <c r="AM293" s="44">
        <f>MIN(N(Debts!$E$12),AP292+AL293)</f>
        <v/>
      </c>
      <c r="AN293" s="44">
        <f>AP292+AL293-AM293</f>
        <v/>
      </c>
      <c r="AO293" s="44">
        <f>MIN(AN293,MAX(0,$C293-SUMIFS($H293:$AU293,$H$6:$AU$6,"Rest",$H$5:$AU$5,"&lt;"&amp;AN$5)))</f>
        <v/>
      </c>
      <c r="AP293" s="44">
        <f>ROUND(AN293-AO293,2)</f>
        <v/>
      </c>
      <c r="AQ293" s="44">
        <f>ROUND(AU292*N(Debts!$D$13)/12,2)</f>
        <v/>
      </c>
      <c r="AR293" s="44">
        <f>MIN(N(Debts!$E$13),AU292+AQ293)</f>
        <v/>
      </c>
      <c r="AS293" s="44">
        <f>AU292+AQ293-AR293</f>
        <v/>
      </c>
      <c r="AT293" s="44">
        <f>MIN(AS293,MAX(0,$C293-SUMIFS($H293:$AU293,$H$6:$AU$6,"Rest",$H$5:$AU$5,"&lt;"&amp;AS$5)))</f>
        <v/>
      </c>
      <c r="AU293" s="44">
        <f>ROUND(AS293-AT293,2)</f>
        <v/>
      </c>
    </row>
    <row r="294">
      <c r="A294" s="43" t="n">
        <v>287</v>
      </c>
      <c r="B294" s="45">
        <f>EDATE(Plan!$C$7,A294-1)</f>
        <v/>
      </c>
      <c r="C294" s="46">
        <f>IF(F293&lt;=0.005,0,MAX(0,Plan!$C$6-SUMIF($H$6:$AU$6,"Min paid",H294:AU294)))</f>
        <v/>
      </c>
      <c r="D294" s="46">
        <f>SUMIF($H$6:$AU$6,"Interest",H294:AU294)</f>
        <v/>
      </c>
      <c r="E294" s="46">
        <f>SUMIF($H$6:$AU$6,"Min paid",H294:AU294)+SUMIF($H$6:$AU$6,"Extra paid",H294:AU294)</f>
        <v/>
      </c>
      <c r="F294" s="46">
        <f>SUMIF($H$6:$AU$6,"Balance",H294:AU294)</f>
        <v/>
      </c>
      <c r="G294" s="47">
        <f>IF(AND(F294&lt;=0.005,F293&gt;0.005),A294,"")</f>
        <v/>
      </c>
      <c r="H294" s="44">
        <f>ROUND(L293*N(Debts!$D$6)/12,2)</f>
        <v/>
      </c>
      <c r="I294" s="44">
        <f>MIN(N(Debts!$E$6),L293+H294)</f>
        <v/>
      </c>
      <c r="J294" s="44">
        <f>L293+H294-I294</f>
        <v/>
      </c>
      <c r="K294" s="44">
        <f>MIN(J294,MAX(0,$C294-SUMIFS($H294:$AU294,$H$6:$AU$6,"Rest",$H$5:$AU$5,"&lt;"&amp;J$5)))</f>
        <v/>
      </c>
      <c r="L294" s="44">
        <f>ROUND(J294-K294,2)</f>
        <v/>
      </c>
      <c r="M294" s="44">
        <f>ROUND(Q293*N(Debts!$D$7)/12,2)</f>
        <v/>
      </c>
      <c r="N294" s="44">
        <f>MIN(N(Debts!$E$7),Q293+M294)</f>
        <v/>
      </c>
      <c r="O294" s="44">
        <f>Q293+M294-N294</f>
        <v/>
      </c>
      <c r="P294" s="44">
        <f>MIN(O294,MAX(0,$C294-SUMIFS($H294:$AU294,$H$6:$AU$6,"Rest",$H$5:$AU$5,"&lt;"&amp;O$5)))</f>
        <v/>
      </c>
      <c r="Q294" s="44">
        <f>ROUND(O294-P294,2)</f>
        <v/>
      </c>
      <c r="R294" s="44">
        <f>ROUND(V293*N(Debts!$D$8)/12,2)</f>
        <v/>
      </c>
      <c r="S294" s="44">
        <f>MIN(N(Debts!$E$8),V293+R294)</f>
        <v/>
      </c>
      <c r="T294" s="44">
        <f>V293+R294-S294</f>
        <v/>
      </c>
      <c r="U294" s="44">
        <f>MIN(T294,MAX(0,$C294-SUMIFS($H294:$AU294,$H$6:$AU$6,"Rest",$H$5:$AU$5,"&lt;"&amp;T$5)))</f>
        <v/>
      </c>
      <c r="V294" s="44">
        <f>ROUND(T294-U294,2)</f>
        <v/>
      </c>
      <c r="W294" s="44">
        <f>ROUND(AA293*N(Debts!$D$9)/12,2)</f>
        <v/>
      </c>
      <c r="X294" s="44">
        <f>MIN(N(Debts!$E$9),AA293+W294)</f>
        <v/>
      </c>
      <c r="Y294" s="44">
        <f>AA293+W294-X294</f>
        <v/>
      </c>
      <c r="Z294" s="44">
        <f>MIN(Y294,MAX(0,$C294-SUMIFS($H294:$AU294,$H$6:$AU$6,"Rest",$H$5:$AU$5,"&lt;"&amp;Y$5)))</f>
        <v/>
      </c>
      <c r="AA294" s="44">
        <f>ROUND(Y294-Z294,2)</f>
        <v/>
      </c>
      <c r="AB294" s="44">
        <f>ROUND(AF293*N(Debts!$D$10)/12,2)</f>
        <v/>
      </c>
      <c r="AC294" s="44">
        <f>MIN(N(Debts!$E$10),AF293+AB294)</f>
        <v/>
      </c>
      <c r="AD294" s="44">
        <f>AF293+AB294-AC294</f>
        <v/>
      </c>
      <c r="AE294" s="44">
        <f>MIN(AD294,MAX(0,$C294-SUMIFS($H294:$AU294,$H$6:$AU$6,"Rest",$H$5:$AU$5,"&lt;"&amp;AD$5)))</f>
        <v/>
      </c>
      <c r="AF294" s="44">
        <f>ROUND(AD294-AE294,2)</f>
        <v/>
      </c>
      <c r="AG294" s="44">
        <f>ROUND(AK293*N(Debts!$D$11)/12,2)</f>
        <v/>
      </c>
      <c r="AH294" s="44">
        <f>MIN(N(Debts!$E$11),AK293+AG294)</f>
        <v/>
      </c>
      <c r="AI294" s="44">
        <f>AK293+AG294-AH294</f>
        <v/>
      </c>
      <c r="AJ294" s="44">
        <f>MIN(AI294,MAX(0,$C294-SUMIFS($H294:$AU294,$H$6:$AU$6,"Rest",$H$5:$AU$5,"&lt;"&amp;AI$5)))</f>
        <v/>
      </c>
      <c r="AK294" s="44">
        <f>ROUND(AI294-AJ294,2)</f>
        <v/>
      </c>
      <c r="AL294" s="44">
        <f>ROUND(AP293*N(Debts!$D$12)/12,2)</f>
        <v/>
      </c>
      <c r="AM294" s="44">
        <f>MIN(N(Debts!$E$12),AP293+AL294)</f>
        <v/>
      </c>
      <c r="AN294" s="44">
        <f>AP293+AL294-AM294</f>
        <v/>
      </c>
      <c r="AO294" s="44">
        <f>MIN(AN294,MAX(0,$C294-SUMIFS($H294:$AU294,$H$6:$AU$6,"Rest",$H$5:$AU$5,"&lt;"&amp;AN$5)))</f>
        <v/>
      </c>
      <c r="AP294" s="44">
        <f>ROUND(AN294-AO294,2)</f>
        <v/>
      </c>
      <c r="AQ294" s="44">
        <f>ROUND(AU293*N(Debts!$D$13)/12,2)</f>
        <v/>
      </c>
      <c r="AR294" s="44">
        <f>MIN(N(Debts!$E$13),AU293+AQ294)</f>
        <v/>
      </c>
      <c r="AS294" s="44">
        <f>AU293+AQ294-AR294</f>
        <v/>
      </c>
      <c r="AT294" s="44">
        <f>MIN(AS294,MAX(0,$C294-SUMIFS($H294:$AU294,$H$6:$AU$6,"Rest",$H$5:$AU$5,"&lt;"&amp;AS$5)))</f>
        <v/>
      </c>
      <c r="AU294" s="44">
        <f>ROUND(AS294-AT294,2)</f>
        <v/>
      </c>
    </row>
    <row r="295">
      <c r="A295" s="43" t="n">
        <v>288</v>
      </c>
      <c r="B295" s="45">
        <f>EDATE(Plan!$C$7,A295-1)</f>
        <v/>
      </c>
      <c r="C295" s="46">
        <f>IF(F294&lt;=0.005,0,MAX(0,Plan!$C$6-SUMIF($H$6:$AU$6,"Min paid",H295:AU295)))</f>
        <v/>
      </c>
      <c r="D295" s="46">
        <f>SUMIF($H$6:$AU$6,"Interest",H295:AU295)</f>
        <v/>
      </c>
      <c r="E295" s="46">
        <f>SUMIF($H$6:$AU$6,"Min paid",H295:AU295)+SUMIF($H$6:$AU$6,"Extra paid",H295:AU295)</f>
        <v/>
      </c>
      <c r="F295" s="46">
        <f>SUMIF($H$6:$AU$6,"Balance",H295:AU295)</f>
        <v/>
      </c>
      <c r="G295" s="47">
        <f>IF(AND(F295&lt;=0.005,F294&gt;0.005),A295,"")</f>
        <v/>
      </c>
      <c r="H295" s="44">
        <f>ROUND(L294*N(Debts!$D$6)/12,2)</f>
        <v/>
      </c>
      <c r="I295" s="44">
        <f>MIN(N(Debts!$E$6),L294+H295)</f>
        <v/>
      </c>
      <c r="J295" s="44">
        <f>L294+H295-I295</f>
        <v/>
      </c>
      <c r="K295" s="44">
        <f>MIN(J295,MAX(0,$C295-SUMIFS($H295:$AU295,$H$6:$AU$6,"Rest",$H$5:$AU$5,"&lt;"&amp;J$5)))</f>
        <v/>
      </c>
      <c r="L295" s="44">
        <f>ROUND(J295-K295,2)</f>
        <v/>
      </c>
      <c r="M295" s="44">
        <f>ROUND(Q294*N(Debts!$D$7)/12,2)</f>
        <v/>
      </c>
      <c r="N295" s="44">
        <f>MIN(N(Debts!$E$7),Q294+M295)</f>
        <v/>
      </c>
      <c r="O295" s="44">
        <f>Q294+M295-N295</f>
        <v/>
      </c>
      <c r="P295" s="44">
        <f>MIN(O295,MAX(0,$C295-SUMIFS($H295:$AU295,$H$6:$AU$6,"Rest",$H$5:$AU$5,"&lt;"&amp;O$5)))</f>
        <v/>
      </c>
      <c r="Q295" s="44">
        <f>ROUND(O295-P295,2)</f>
        <v/>
      </c>
      <c r="R295" s="44">
        <f>ROUND(V294*N(Debts!$D$8)/12,2)</f>
        <v/>
      </c>
      <c r="S295" s="44">
        <f>MIN(N(Debts!$E$8),V294+R295)</f>
        <v/>
      </c>
      <c r="T295" s="44">
        <f>V294+R295-S295</f>
        <v/>
      </c>
      <c r="U295" s="44">
        <f>MIN(T295,MAX(0,$C295-SUMIFS($H295:$AU295,$H$6:$AU$6,"Rest",$H$5:$AU$5,"&lt;"&amp;T$5)))</f>
        <v/>
      </c>
      <c r="V295" s="44">
        <f>ROUND(T295-U295,2)</f>
        <v/>
      </c>
      <c r="W295" s="44">
        <f>ROUND(AA294*N(Debts!$D$9)/12,2)</f>
        <v/>
      </c>
      <c r="X295" s="44">
        <f>MIN(N(Debts!$E$9),AA294+W295)</f>
        <v/>
      </c>
      <c r="Y295" s="44">
        <f>AA294+W295-X295</f>
        <v/>
      </c>
      <c r="Z295" s="44">
        <f>MIN(Y295,MAX(0,$C295-SUMIFS($H295:$AU295,$H$6:$AU$6,"Rest",$H$5:$AU$5,"&lt;"&amp;Y$5)))</f>
        <v/>
      </c>
      <c r="AA295" s="44">
        <f>ROUND(Y295-Z295,2)</f>
        <v/>
      </c>
      <c r="AB295" s="44">
        <f>ROUND(AF294*N(Debts!$D$10)/12,2)</f>
        <v/>
      </c>
      <c r="AC295" s="44">
        <f>MIN(N(Debts!$E$10),AF294+AB295)</f>
        <v/>
      </c>
      <c r="AD295" s="44">
        <f>AF294+AB295-AC295</f>
        <v/>
      </c>
      <c r="AE295" s="44">
        <f>MIN(AD295,MAX(0,$C295-SUMIFS($H295:$AU295,$H$6:$AU$6,"Rest",$H$5:$AU$5,"&lt;"&amp;AD$5)))</f>
        <v/>
      </c>
      <c r="AF295" s="44">
        <f>ROUND(AD295-AE295,2)</f>
        <v/>
      </c>
      <c r="AG295" s="44">
        <f>ROUND(AK294*N(Debts!$D$11)/12,2)</f>
        <v/>
      </c>
      <c r="AH295" s="44">
        <f>MIN(N(Debts!$E$11),AK294+AG295)</f>
        <v/>
      </c>
      <c r="AI295" s="44">
        <f>AK294+AG295-AH295</f>
        <v/>
      </c>
      <c r="AJ295" s="44">
        <f>MIN(AI295,MAX(0,$C295-SUMIFS($H295:$AU295,$H$6:$AU$6,"Rest",$H$5:$AU$5,"&lt;"&amp;AI$5)))</f>
        <v/>
      </c>
      <c r="AK295" s="44">
        <f>ROUND(AI295-AJ295,2)</f>
        <v/>
      </c>
      <c r="AL295" s="44">
        <f>ROUND(AP294*N(Debts!$D$12)/12,2)</f>
        <v/>
      </c>
      <c r="AM295" s="44">
        <f>MIN(N(Debts!$E$12),AP294+AL295)</f>
        <v/>
      </c>
      <c r="AN295" s="44">
        <f>AP294+AL295-AM295</f>
        <v/>
      </c>
      <c r="AO295" s="44">
        <f>MIN(AN295,MAX(0,$C295-SUMIFS($H295:$AU295,$H$6:$AU$6,"Rest",$H$5:$AU$5,"&lt;"&amp;AN$5)))</f>
        <v/>
      </c>
      <c r="AP295" s="44">
        <f>ROUND(AN295-AO295,2)</f>
        <v/>
      </c>
      <c r="AQ295" s="44">
        <f>ROUND(AU294*N(Debts!$D$13)/12,2)</f>
        <v/>
      </c>
      <c r="AR295" s="44">
        <f>MIN(N(Debts!$E$13),AU294+AQ295)</f>
        <v/>
      </c>
      <c r="AS295" s="44">
        <f>AU294+AQ295-AR295</f>
        <v/>
      </c>
      <c r="AT295" s="44">
        <f>MIN(AS295,MAX(0,$C295-SUMIFS($H295:$AU295,$H$6:$AU$6,"Rest",$H$5:$AU$5,"&lt;"&amp;AS$5)))</f>
        <v/>
      </c>
      <c r="AU295" s="44">
        <f>ROUND(AS295-AT295,2)</f>
        <v/>
      </c>
    </row>
    <row r="296">
      <c r="A296" s="43" t="n">
        <v>289</v>
      </c>
      <c r="B296" s="45">
        <f>EDATE(Plan!$C$7,A296-1)</f>
        <v/>
      </c>
      <c r="C296" s="46">
        <f>IF(F295&lt;=0.005,0,MAX(0,Plan!$C$6-SUMIF($H$6:$AU$6,"Min paid",H296:AU296)))</f>
        <v/>
      </c>
      <c r="D296" s="46">
        <f>SUMIF($H$6:$AU$6,"Interest",H296:AU296)</f>
        <v/>
      </c>
      <c r="E296" s="46">
        <f>SUMIF($H$6:$AU$6,"Min paid",H296:AU296)+SUMIF($H$6:$AU$6,"Extra paid",H296:AU296)</f>
        <v/>
      </c>
      <c r="F296" s="46">
        <f>SUMIF($H$6:$AU$6,"Balance",H296:AU296)</f>
        <v/>
      </c>
      <c r="G296" s="47">
        <f>IF(AND(F296&lt;=0.005,F295&gt;0.005),A296,"")</f>
        <v/>
      </c>
      <c r="H296" s="44">
        <f>ROUND(L295*N(Debts!$D$6)/12,2)</f>
        <v/>
      </c>
      <c r="I296" s="44">
        <f>MIN(N(Debts!$E$6),L295+H296)</f>
        <v/>
      </c>
      <c r="J296" s="44">
        <f>L295+H296-I296</f>
        <v/>
      </c>
      <c r="K296" s="44">
        <f>MIN(J296,MAX(0,$C296-SUMIFS($H296:$AU296,$H$6:$AU$6,"Rest",$H$5:$AU$5,"&lt;"&amp;J$5)))</f>
        <v/>
      </c>
      <c r="L296" s="44">
        <f>ROUND(J296-K296,2)</f>
        <v/>
      </c>
      <c r="M296" s="44">
        <f>ROUND(Q295*N(Debts!$D$7)/12,2)</f>
        <v/>
      </c>
      <c r="N296" s="44">
        <f>MIN(N(Debts!$E$7),Q295+M296)</f>
        <v/>
      </c>
      <c r="O296" s="44">
        <f>Q295+M296-N296</f>
        <v/>
      </c>
      <c r="P296" s="44">
        <f>MIN(O296,MAX(0,$C296-SUMIFS($H296:$AU296,$H$6:$AU$6,"Rest",$H$5:$AU$5,"&lt;"&amp;O$5)))</f>
        <v/>
      </c>
      <c r="Q296" s="44">
        <f>ROUND(O296-P296,2)</f>
        <v/>
      </c>
      <c r="R296" s="44">
        <f>ROUND(V295*N(Debts!$D$8)/12,2)</f>
        <v/>
      </c>
      <c r="S296" s="44">
        <f>MIN(N(Debts!$E$8),V295+R296)</f>
        <v/>
      </c>
      <c r="T296" s="44">
        <f>V295+R296-S296</f>
        <v/>
      </c>
      <c r="U296" s="44">
        <f>MIN(T296,MAX(0,$C296-SUMIFS($H296:$AU296,$H$6:$AU$6,"Rest",$H$5:$AU$5,"&lt;"&amp;T$5)))</f>
        <v/>
      </c>
      <c r="V296" s="44">
        <f>ROUND(T296-U296,2)</f>
        <v/>
      </c>
      <c r="W296" s="44">
        <f>ROUND(AA295*N(Debts!$D$9)/12,2)</f>
        <v/>
      </c>
      <c r="X296" s="44">
        <f>MIN(N(Debts!$E$9),AA295+W296)</f>
        <v/>
      </c>
      <c r="Y296" s="44">
        <f>AA295+W296-X296</f>
        <v/>
      </c>
      <c r="Z296" s="44">
        <f>MIN(Y296,MAX(0,$C296-SUMIFS($H296:$AU296,$H$6:$AU$6,"Rest",$H$5:$AU$5,"&lt;"&amp;Y$5)))</f>
        <v/>
      </c>
      <c r="AA296" s="44">
        <f>ROUND(Y296-Z296,2)</f>
        <v/>
      </c>
      <c r="AB296" s="44">
        <f>ROUND(AF295*N(Debts!$D$10)/12,2)</f>
        <v/>
      </c>
      <c r="AC296" s="44">
        <f>MIN(N(Debts!$E$10),AF295+AB296)</f>
        <v/>
      </c>
      <c r="AD296" s="44">
        <f>AF295+AB296-AC296</f>
        <v/>
      </c>
      <c r="AE296" s="44">
        <f>MIN(AD296,MAX(0,$C296-SUMIFS($H296:$AU296,$H$6:$AU$6,"Rest",$H$5:$AU$5,"&lt;"&amp;AD$5)))</f>
        <v/>
      </c>
      <c r="AF296" s="44">
        <f>ROUND(AD296-AE296,2)</f>
        <v/>
      </c>
      <c r="AG296" s="44">
        <f>ROUND(AK295*N(Debts!$D$11)/12,2)</f>
        <v/>
      </c>
      <c r="AH296" s="44">
        <f>MIN(N(Debts!$E$11),AK295+AG296)</f>
        <v/>
      </c>
      <c r="AI296" s="44">
        <f>AK295+AG296-AH296</f>
        <v/>
      </c>
      <c r="AJ296" s="44">
        <f>MIN(AI296,MAX(0,$C296-SUMIFS($H296:$AU296,$H$6:$AU$6,"Rest",$H$5:$AU$5,"&lt;"&amp;AI$5)))</f>
        <v/>
      </c>
      <c r="AK296" s="44">
        <f>ROUND(AI296-AJ296,2)</f>
        <v/>
      </c>
      <c r="AL296" s="44">
        <f>ROUND(AP295*N(Debts!$D$12)/12,2)</f>
        <v/>
      </c>
      <c r="AM296" s="44">
        <f>MIN(N(Debts!$E$12),AP295+AL296)</f>
        <v/>
      </c>
      <c r="AN296" s="44">
        <f>AP295+AL296-AM296</f>
        <v/>
      </c>
      <c r="AO296" s="44">
        <f>MIN(AN296,MAX(0,$C296-SUMIFS($H296:$AU296,$H$6:$AU$6,"Rest",$H$5:$AU$5,"&lt;"&amp;AN$5)))</f>
        <v/>
      </c>
      <c r="AP296" s="44">
        <f>ROUND(AN296-AO296,2)</f>
        <v/>
      </c>
      <c r="AQ296" s="44">
        <f>ROUND(AU295*N(Debts!$D$13)/12,2)</f>
        <v/>
      </c>
      <c r="AR296" s="44">
        <f>MIN(N(Debts!$E$13),AU295+AQ296)</f>
        <v/>
      </c>
      <c r="AS296" s="44">
        <f>AU295+AQ296-AR296</f>
        <v/>
      </c>
      <c r="AT296" s="44">
        <f>MIN(AS296,MAX(0,$C296-SUMIFS($H296:$AU296,$H$6:$AU$6,"Rest",$H$5:$AU$5,"&lt;"&amp;AS$5)))</f>
        <v/>
      </c>
      <c r="AU296" s="44">
        <f>ROUND(AS296-AT296,2)</f>
        <v/>
      </c>
    </row>
    <row r="297">
      <c r="A297" s="43" t="n">
        <v>290</v>
      </c>
      <c r="B297" s="45">
        <f>EDATE(Plan!$C$7,A297-1)</f>
        <v/>
      </c>
      <c r="C297" s="46">
        <f>IF(F296&lt;=0.005,0,MAX(0,Plan!$C$6-SUMIF($H$6:$AU$6,"Min paid",H297:AU297)))</f>
        <v/>
      </c>
      <c r="D297" s="46">
        <f>SUMIF($H$6:$AU$6,"Interest",H297:AU297)</f>
        <v/>
      </c>
      <c r="E297" s="46">
        <f>SUMIF($H$6:$AU$6,"Min paid",H297:AU297)+SUMIF($H$6:$AU$6,"Extra paid",H297:AU297)</f>
        <v/>
      </c>
      <c r="F297" s="46">
        <f>SUMIF($H$6:$AU$6,"Balance",H297:AU297)</f>
        <v/>
      </c>
      <c r="G297" s="47">
        <f>IF(AND(F297&lt;=0.005,F296&gt;0.005),A297,"")</f>
        <v/>
      </c>
      <c r="H297" s="44">
        <f>ROUND(L296*N(Debts!$D$6)/12,2)</f>
        <v/>
      </c>
      <c r="I297" s="44">
        <f>MIN(N(Debts!$E$6),L296+H297)</f>
        <v/>
      </c>
      <c r="J297" s="44">
        <f>L296+H297-I297</f>
        <v/>
      </c>
      <c r="K297" s="44">
        <f>MIN(J297,MAX(0,$C297-SUMIFS($H297:$AU297,$H$6:$AU$6,"Rest",$H$5:$AU$5,"&lt;"&amp;J$5)))</f>
        <v/>
      </c>
      <c r="L297" s="44">
        <f>ROUND(J297-K297,2)</f>
        <v/>
      </c>
      <c r="M297" s="44">
        <f>ROUND(Q296*N(Debts!$D$7)/12,2)</f>
        <v/>
      </c>
      <c r="N297" s="44">
        <f>MIN(N(Debts!$E$7),Q296+M297)</f>
        <v/>
      </c>
      <c r="O297" s="44">
        <f>Q296+M297-N297</f>
        <v/>
      </c>
      <c r="P297" s="44">
        <f>MIN(O297,MAX(0,$C297-SUMIFS($H297:$AU297,$H$6:$AU$6,"Rest",$H$5:$AU$5,"&lt;"&amp;O$5)))</f>
        <v/>
      </c>
      <c r="Q297" s="44">
        <f>ROUND(O297-P297,2)</f>
        <v/>
      </c>
      <c r="R297" s="44">
        <f>ROUND(V296*N(Debts!$D$8)/12,2)</f>
        <v/>
      </c>
      <c r="S297" s="44">
        <f>MIN(N(Debts!$E$8),V296+R297)</f>
        <v/>
      </c>
      <c r="T297" s="44">
        <f>V296+R297-S297</f>
        <v/>
      </c>
      <c r="U297" s="44">
        <f>MIN(T297,MAX(0,$C297-SUMIFS($H297:$AU297,$H$6:$AU$6,"Rest",$H$5:$AU$5,"&lt;"&amp;T$5)))</f>
        <v/>
      </c>
      <c r="V297" s="44">
        <f>ROUND(T297-U297,2)</f>
        <v/>
      </c>
      <c r="W297" s="44">
        <f>ROUND(AA296*N(Debts!$D$9)/12,2)</f>
        <v/>
      </c>
      <c r="X297" s="44">
        <f>MIN(N(Debts!$E$9),AA296+W297)</f>
        <v/>
      </c>
      <c r="Y297" s="44">
        <f>AA296+W297-X297</f>
        <v/>
      </c>
      <c r="Z297" s="44">
        <f>MIN(Y297,MAX(0,$C297-SUMIFS($H297:$AU297,$H$6:$AU$6,"Rest",$H$5:$AU$5,"&lt;"&amp;Y$5)))</f>
        <v/>
      </c>
      <c r="AA297" s="44">
        <f>ROUND(Y297-Z297,2)</f>
        <v/>
      </c>
      <c r="AB297" s="44">
        <f>ROUND(AF296*N(Debts!$D$10)/12,2)</f>
        <v/>
      </c>
      <c r="AC297" s="44">
        <f>MIN(N(Debts!$E$10),AF296+AB297)</f>
        <v/>
      </c>
      <c r="AD297" s="44">
        <f>AF296+AB297-AC297</f>
        <v/>
      </c>
      <c r="AE297" s="44">
        <f>MIN(AD297,MAX(0,$C297-SUMIFS($H297:$AU297,$H$6:$AU$6,"Rest",$H$5:$AU$5,"&lt;"&amp;AD$5)))</f>
        <v/>
      </c>
      <c r="AF297" s="44">
        <f>ROUND(AD297-AE297,2)</f>
        <v/>
      </c>
      <c r="AG297" s="44">
        <f>ROUND(AK296*N(Debts!$D$11)/12,2)</f>
        <v/>
      </c>
      <c r="AH297" s="44">
        <f>MIN(N(Debts!$E$11),AK296+AG297)</f>
        <v/>
      </c>
      <c r="AI297" s="44">
        <f>AK296+AG297-AH297</f>
        <v/>
      </c>
      <c r="AJ297" s="44">
        <f>MIN(AI297,MAX(0,$C297-SUMIFS($H297:$AU297,$H$6:$AU$6,"Rest",$H$5:$AU$5,"&lt;"&amp;AI$5)))</f>
        <v/>
      </c>
      <c r="AK297" s="44">
        <f>ROUND(AI297-AJ297,2)</f>
        <v/>
      </c>
      <c r="AL297" s="44">
        <f>ROUND(AP296*N(Debts!$D$12)/12,2)</f>
        <v/>
      </c>
      <c r="AM297" s="44">
        <f>MIN(N(Debts!$E$12),AP296+AL297)</f>
        <v/>
      </c>
      <c r="AN297" s="44">
        <f>AP296+AL297-AM297</f>
        <v/>
      </c>
      <c r="AO297" s="44">
        <f>MIN(AN297,MAX(0,$C297-SUMIFS($H297:$AU297,$H$6:$AU$6,"Rest",$H$5:$AU$5,"&lt;"&amp;AN$5)))</f>
        <v/>
      </c>
      <c r="AP297" s="44">
        <f>ROUND(AN297-AO297,2)</f>
        <v/>
      </c>
      <c r="AQ297" s="44">
        <f>ROUND(AU296*N(Debts!$D$13)/12,2)</f>
        <v/>
      </c>
      <c r="AR297" s="44">
        <f>MIN(N(Debts!$E$13),AU296+AQ297)</f>
        <v/>
      </c>
      <c r="AS297" s="44">
        <f>AU296+AQ297-AR297</f>
        <v/>
      </c>
      <c r="AT297" s="44">
        <f>MIN(AS297,MAX(0,$C297-SUMIFS($H297:$AU297,$H$6:$AU$6,"Rest",$H$5:$AU$5,"&lt;"&amp;AS$5)))</f>
        <v/>
      </c>
      <c r="AU297" s="44">
        <f>ROUND(AS297-AT297,2)</f>
        <v/>
      </c>
    </row>
    <row r="298">
      <c r="A298" s="43" t="n">
        <v>291</v>
      </c>
      <c r="B298" s="45">
        <f>EDATE(Plan!$C$7,A298-1)</f>
        <v/>
      </c>
      <c r="C298" s="46">
        <f>IF(F297&lt;=0.005,0,MAX(0,Plan!$C$6-SUMIF($H$6:$AU$6,"Min paid",H298:AU298)))</f>
        <v/>
      </c>
      <c r="D298" s="46">
        <f>SUMIF($H$6:$AU$6,"Interest",H298:AU298)</f>
        <v/>
      </c>
      <c r="E298" s="46">
        <f>SUMIF($H$6:$AU$6,"Min paid",H298:AU298)+SUMIF($H$6:$AU$6,"Extra paid",H298:AU298)</f>
        <v/>
      </c>
      <c r="F298" s="46">
        <f>SUMIF($H$6:$AU$6,"Balance",H298:AU298)</f>
        <v/>
      </c>
      <c r="G298" s="47">
        <f>IF(AND(F298&lt;=0.005,F297&gt;0.005),A298,"")</f>
        <v/>
      </c>
      <c r="H298" s="44">
        <f>ROUND(L297*N(Debts!$D$6)/12,2)</f>
        <v/>
      </c>
      <c r="I298" s="44">
        <f>MIN(N(Debts!$E$6),L297+H298)</f>
        <v/>
      </c>
      <c r="J298" s="44">
        <f>L297+H298-I298</f>
        <v/>
      </c>
      <c r="K298" s="44">
        <f>MIN(J298,MAX(0,$C298-SUMIFS($H298:$AU298,$H$6:$AU$6,"Rest",$H$5:$AU$5,"&lt;"&amp;J$5)))</f>
        <v/>
      </c>
      <c r="L298" s="44">
        <f>ROUND(J298-K298,2)</f>
        <v/>
      </c>
      <c r="M298" s="44">
        <f>ROUND(Q297*N(Debts!$D$7)/12,2)</f>
        <v/>
      </c>
      <c r="N298" s="44">
        <f>MIN(N(Debts!$E$7),Q297+M298)</f>
        <v/>
      </c>
      <c r="O298" s="44">
        <f>Q297+M298-N298</f>
        <v/>
      </c>
      <c r="P298" s="44">
        <f>MIN(O298,MAX(0,$C298-SUMIFS($H298:$AU298,$H$6:$AU$6,"Rest",$H$5:$AU$5,"&lt;"&amp;O$5)))</f>
        <v/>
      </c>
      <c r="Q298" s="44">
        <f>ROUND(O298-P298,2)</f>
        <v/>
      </c>
      <c r="R298" s="44">
        <f>ROUND(V297*N(Debts!$D$8)/12,2)</f>
        <v/>
      </c>
      <c r="S298" s="44">
        <f>MIN(N(Debts!$E$8),V297+R298)</f>
        <v/>
      </c>
      <c r="T298" s="44">
        <f>V297+R298-S298</f>
        <v/>
      </c>
      <c r="U298" s="44">
        <f>MIN(T298,MAX(0,$C298-SUMIFS($H298:$AU298,$H$6:$AU$6,"Rest",$H$5:$AU$5,"&lt;"&amp;T$5)))</f>
        <v/>
      </c>
      <c r="V298" s="44">
        <f>ROUND(T298-U298,2)</f>
        <v/>
      </c>
      <c r="W298" s="44">
        <f>ROUND(AA297*N(Debts!$D$9)/12,2)</f>
        <v/>
      </c>
      <c r="X298" s="44">
        <f>MIN(N(Debts!$E$9),AA297+W298)</f>
        <v/>
      </c>
      <c r="Y298" s="44">
        <f>AA297+W298-X298</f>
        <v/>
      </c>
      <c r="Z298" s="44">
        <f>MIN(Y298,MAX(0,$C298-SUMIFS($H298:$AU298,$H$6:$AU$6,"Rest",$H$5:$AU$5,"&lt;"&amp;Y$5)))</f>
        <v/>
      </c>
      <c r="AA298" s="44">
        <f>ROUND(Y298-Z298,2)</f>
        <v/>
      </c>
      <c r="AB298" s="44">
        <f>ROUND(AF297*N(Debts!$D$10)/12,2)</f>
        <v/>
      </c>
      <c r="AC298" s="44">
        <f>MIN(N(Debts!$E$10),AF297+AB298)</f>
        <v/>
      </c>
      <c r="AD298" s="44">
        <f>AF297+AB298-AC298</f>
        <v/>
      </c>
      <c r="AE298" s="44">
        <f>MIN(AD298,MAX(0,$C298-SUMIFS($H298:$AU298,$H$6:$AU$6,"Rest",$H$5:$AU$5,"&lt;"&amp;AD$5)))</f>
        <v/>
      </c>
      <c r="AF298" s="44">
        <f>ROUND(AD298-AE298,2)</f>
        <v/>
      </c>
      <c r="AG298" s="44">
        <f>ROUND(AK297*N(Debts!$D$11)/12,2)</f>
        <v/>
      </c>
      <c r="AH298" s="44">
        <f>MIN(N(Debts!$E$11),AK297+AG298)</f>
        <v/>
      </c>
      <c r="AI298" s="44">
        <f>AK297+AG298-AH298</f>
        <v/>
      </c>
      <c r="AJ298" s="44">
        <f>MIN(AI298,MAX(0,$C298-SUMIFS($H298:$AU298,$H$6:$AU$6,"Rest",$H$5:$AU$5,"&lt;"&amp;AI$5)))</f>
        <v/>
      </c>
      <c r="AK298" s="44">
        <f>ROUND(AI298-AJ298,2)</f>
        <v/>
      </c>
      <c r="AL298" s="44">
        <f>ROUND(AP297*N(Debts!$D$12)/12,2)</f>
        <v/>
      </c>
      <c r="AM298" s="44">
        <f>MIN(N(Debts!$E$12),AP297+AL298)</f>
        <v/>
      </c>
      <c r="AN298" s="44">
        <f>AP297+AL298-AM298</f>
        <v/>
      </c>
      <c r="AO298" s="44">
        <f>MIN(AN298,MAX(0,$C298-SUMIFS($H298:$AU298,$H$6:$AU$6,"Rest",$H$5:$AU$5,"&lt;"&amp;AN$5)))</f>
        <v/>
      </c>
      <c r="AP298" s="44">
        <f>ROUND(AN298-AO298,2)</f>
        <v/>
      </c>
      <c r="AQ298" s="44">
        <f>ROUND(AU297*N(Debts!$D$13)/12,2)</f>
        <v/>
      </c>
      <c r="AR298" s="44">
        <f>MIN(N(Debts!$E$13),AU297+AQ298)</f>
        <v/>
      </c>
      <c r="AS298" s="44">
        <f>AU297+AQ298-AR298</f>
        <v/>
      </c>
      <c r="AT298" s="44">
        <f>MIN(AS298,MAX(0,$C298-SUMIFS($H298:$AU298,$H$6:$AU$6,"Rest",$H$5:$AU$5,"&lt;"&amp;AS$5)))</f>
        <v/>
      </c>
      <c r="AU298" s="44">
        <f>ROUND(AS298-AT298,2)</f>
        <v/>
      </c>
    </row>
    <row r="299">
      <c r="A299" s="43" t="n">
        <v>292</v>
      </c>
      <c r="B299" s="45">
        <f>EDATE(Plan!$C$7,A299-1)</f>
        <v/>
      </c>
      <c r="C299" s="46">
        <f>IF(F298&lt;=0.005,0,MAX(0,Plan!$C$6-SUMIF($H$6:$AU$6,"Min paid",H299:AU299)))</f>
        <v/>
      </c>
      <c r="D299" s="46">
        <f>SUMIF($H$6:$AU$6,"Interest",H299:AU299)</f>
        <v/>
      </c>
      <c r="E299" s="46">
        <f>SUMIF($H$6:$AU$6,"Min paid",H299:AU299)+SUMIF($H$6:$AU$6,"Extra paid",H299:AU299)</f>
        <v/>
      </c>
      <c r="F299" s="46">
        <f>SUMIF($H$6:$AU$6,"Balance",H299:AU299)</f>
        <v/>
      </c>
      <c r="G299" s="47">
        <f>IF(AND(F299&lt;=0.005,F298&gt;0.005),A299,"")</f>
        <v/>
      </c>
      <c r="H299" s="44">
        <f>ROUND(L298*N(Debts!$D$6)/12,2)</f>
        <v/>
      </c>
      <c r="I299" s="44">
        <f>MIN(N(Debts!$E$6),L298+H299)</f>
        <v/>
      </c>
      <c r="J299" s="44">
        <f>L298+H299-I299</f>
        <v/>
      </c>
      <c r="K299" s="44">
        <f>MIN(J299,MAX(0,$C299-SUMIFS($H299:$AU299,$H$6:$AU$6,"Rest",$H$5:$AU$5,"&lt;"&amp;J$5)))</f>
        <v/>
      </c>
      <c r="L299" s="44">
        <f>ROUND(J299-K299,2)</f>
        <v/>
      </c>
      <c r="M299" s="44">
        <f>ROUND(Q298*N(Debts!$D$7)/12,2)</f>
        <v/>
      </c>
      <c r="N299" s="44">
        <f>MIN(N(Debts!$E$7),Q298+M299)</f>
        <v/>
      </c>
      <c r="O299" s="44">
        <f>Q298+M299-N299</f>
        <v/>
      </c>
      <c r="P299" s="44">
        <f>MIN(O299,MAX(0,$C299-SUMIFS($H299:$AU299,$H$6:$AU$6,"Rest",$H$5:$AU$5,"&lt;"&amp;O$5)))</f>
        <v/>
      </c>
      <c r="Q299" s="44">
        <f>ROUND(O299-P299,2)</f>
        <v/>
      </c>
      <c r="R299" s="44">
        <f>ROUND(V298*N(Debts!$D$8)/12,2)</f>
        <v/>
      </c>
      <c r="S299" s="44">
        <f>MIN(N(Debts!$E$8),V298+R299)</f>
        <v/>
      </c>
      <c r="T299" s="44">
        <f>V298+R299-S299</f>
        <v/>
      </c>
      <c r="U299" s="44">
        <f>MIN(T299,MAX(0,$C299-SUMIFS($H299:$AU299,$H$6:$AU$6,"Rest",$H$5:$AU$5,"&lt;"&amp;T$5)))</f>
        <v/>
      </c>
      <c r="V299" s="44">
        <f>ROUND(T299-U299,2)</f>
        <v/>
      </c>
      <c r="W299" s="44">
        <f>ROUND(AA298*N(Debts!$D$9)/12,2)</f>
        <v/>
      </c>
      <c r="X299" s="44">
        <f>MIN(N(Debts!$E$9),AA298+W299)</f>
        <v/>
      </c>
      <c r="Y299" s="44">
        <f>AA298+W299-X299</f>
        <v/>
      </c>
      <c r="Z299" s="44">
        <f>MIN(Y299,MAX(0,$C299-SUMIFS($H299:$AU299,$H$6:$AU$6,"Rest",$H$5:$AU$5,"&lt;"&amp;Y$5)))</f>
        <v/>
      </c>
      <c r="AA299" s="44">
        <f>ROUND(Y299-Z299,2)</f>
        <v/>
      </c>
      <c r="AB299" s="44">
        <f>ROUND(AF298*N(Debts!$D$10)/12,2)</f>
        <v/>
      </c>
      <c r="AC299" s="44">
        <f>MIN(N(Debts!$E$10),AF298+AB299)</f>
        <v/>
      </c>
      <c r="AD299" s="44">
        <f>AF298+AB299-AC299</f>
        <v/>
      </c>
      <c r="AE299" s="44">
        <f>MIN(AD299,MAX(0,$C299-SUMIFS($H299:$AU299,$H$6:$AU$6,"Rest",$H$5:$AU$5,"&lt;"&amp;AD$5)))</f>
        <v/>
      </c>
      <c r="AF299" s="44">
        <f>ROUND(AD299-AE299,2)</f>
        <v/>
      </c>
      <c r="AG299" s="44">
        <f>ROUND(AK298*N(Debts!$D$11)/12,2)</f>
        <v/>
      </c>
      <c r="AH299" s="44">
        <f>MIN(N(Debts!$E$11),AK298+AG299)</f>
        <v/>
      </c>
      <c r="AI299" s="44">
        <f>AK298+AG299-AH299</f>
        <v/>
      </c>
      <c r="AJ299" s="44">
        <f>MIN(AI299,MAX(0,$C299-SUMIFS($H299:$AU299,$H$6:$AU$6,"Rest",$H$5:$AU$5,"&lt;"&amp;AI$5)))</f>
        <v/>
      </c>
      <c r="AK299" s="44">
        <f>ROUND(AI299-AJ299,2)</f>
        <v/>
      </c>
      <c r="AL299" s="44">
        <f>ROUND(AP298*N(Debts!$D$12)/12,2)</f>
        <v/>
      </c>
      <c r="AM299" s="44">
        <f>MIN(N(Debts!$E$12),AP298+AL299)</f>
        <v/>
      </c>
      <c r="AN299" s="44">
        <f>AP298+AL299-AM299</f>
        <v/>
      </c>
      <c r="AO299" s="44">
        <f>MIN(AN299,MAX(0,$C299-SUMIFS($H299:$AU299,$H$6:$AU$6,"Rest",$H$5:$AU$5,"&lt;"&amp;AN$5)))</f>
        <v/>
      </c>
      <c r="AP299" s="44">
        <f>ROUND(AN299-AO299,2)</f>
        <v/>
      </c>
      <c r="AQ299" s="44">
        <f>ROUND(AU298*N(Debts!$D$13)/12,2)</f>
        <v/>
      </c>
      <c r="AR299" s="44">
        <f>MIN(N(Debts!$E$13),AU298+AQ299)</f>
        <v/>
      </c>
      <c r="AS299" s="44">
        <f>AU298+AQ299-AR299</f>
        <v/>
      </c>
      <c r="AT299" s="44">
        <f>MIN(AS299,MAX(0,$C299-SUMIFS($H299:$AU299,$H$6:$AU$6,"Rest",$H$5:$AU$5,"&lt;"&amp;AS$5)))</f>
        <v/>
      </c>
      <c r="AU299" s="44">
        <f>ROUND(AS299-AT299,2)</f>
        <v/>
      </c>
    </row>
    <row r="300">
      <c r="A300" s="43" t="n">
        <v>293</v>
      </c>
      <c r="B300" s="45">
        <f>EDATE(Plan!$C$7,A300-1)</f>
        <v/>
      </c>
      <c r="C300" s="46">
        <f>IF(F299&lt;=0.005,0,MAX(0,Plan!$C$6-SUMIF($H$6:$AU$6,"Min paid",H300:AU300)))</f>
        <v/>
      </c>
      <c r="D300" s="46">
        <f>SUMIF($H$6:$AU$6,"Interest",H300:AU300)</f>
        <v/>
      </c>
      <c r="E300" s="46">
        <f>SUMIF($H$6:$AU$6,"Min paid",H300:AU300)+SUMIF($H$6:$AU$6,"Extra paid",H300:AU300)</f>
        <v/>
      </c>
      <c r="F300" s="46">
        <f>SUMIF($H$6:$AU$6,"Balance",H300:AU300)</f>
        <v/>
      </c>
      <c r="G300" s="47">
        <f>IF(AND(F300&lt;=0.005,F299&gt;0.005),A300,"")</f>
        <v/>
      </c>
      <c r="H300" s="44">
        <f>ROUND(L299*N(Debts!$D$6)/12,2)</f>
        <v/>
      </c>
      <c r="I300" s="44">
        <f>MIN(N(Debts!$E$6),L299+H300)</f>
        <v/>
      </c>
      <c r="J300" s="44">
        <f>L299+H300-I300</f>
        <v/>
      </c>
      <c r="K300" s="44">
        <f>MIN(J300,MAX(0,$C300-SUMIFS($H300:$AU300,$H$6:$AU$6,"Rest",$H$5:$AU$5,"&lt;"&amp;J$5)))</f>
        <v/>
      </c>
      <c r="L300" s="44">
        <f>ROUND(J300-K300,2)</f>
        <v/>
      </c>
      <c r="M300" s="44">
        <f>ROUND(Q299*N(Debts!$D$7)/12,2)</f>
        <v/>
      </c>
      <c r="N300" s="44">
        <f>MIN(N(Debts!$E$7),Q299+M300)</f>
        <v/>
      </c>
      <c r="O300" s="44">
        <f>Q299+M300-N300</f>
        <v/>
      </c>
      <c r="P300" s="44">
        <f>MIN(O300,MAX(0,$C300-SUMIFS($H300:$AU300,$H$6:$AU$6,"Rest",$H$5:$AU$5,"&lt;"&amp;O$5)))</f>
        <v/>
      </c>
      <c r="Q300" s="44">
        <f>ROUND(O300-P300,2)</f>
        <v/>
      </c>
      <c r="R300" s="44">
        <f>ROUND(V299*N(Debts!$D$8)/12,2)</f>
        <v/>
      </c>
      <c r="S300" s="44">
        <f>MIN(N(Debts!$E$8),V299+R300)</f>
        <v/>
      </c>
      <c r="T300" s="44">
        <f>V299+R300-S300</f>
        <v/>
      </c>
      <c r="U300" s="44">
        <f>MIN(T300,MAX(0,$C300-SUMIFS($H300:$AU300,$H$6:$AU$6,"Rest",$H$5:$AU$5,"&lt;"&amp;T$5)))</f>
        <v/>
      </c>
      <c r="V300" s="44">
        <f>ROUND(T300-U300,2)</f>
        <v/>
      </c>
      <c r="W300" s="44">
        <f>ROUND(AA299*N(Debts!$D$9)/12,2)</f>
        <v/>
      </c>
      <c r="X300" s="44">
        <f>MIN(N(Debts!$E$9),AA299+W300)</f>
        <v/>
      </c>
      <c r="Y300" s="44">
        <f>AA299+W300-X300</f>
        <v/>
      </c>
      <c r="Z300" s="44">
        <f>MIN(Y300,MAX(0,$C300-SUMIFS($H300:$AU300,$H$6:$AU$6,"Rest",$H$5:$AU$5,"&lt;"&amp;Y$5)))</f>
        <v/>
      </c>
      <c r="AA300" s="44">
        <f>ROUND(Y300-Z300,2)</f>
        <v/>
      </c>
      <c r="AB300" s="44">
        <f>ROUND(AF299*N(Debts!$D$10)/12,2)</f>
        <v/>
      </c>
      <c r="AC300" s="44">
        <f>MIN(N(Debts!$E$10),AF299+AB300)</f>
        <v/>
      </c>
      <c r="AD300" s="44">
        <f>AF299+AB300-AC300</f>
        <v/>
      </c>
      <c r="AE300" s="44">
        <f>MIN(AD300,MAX(0,$C300-SUMIFS($H300:$AU300,$H$6:$AU$6,"Rest",$H$5:$AU$5,"&lt;"&amp;AD$5)))</f>
        <v/>
      </c>
      <c r="AF300" s="44">
        <f>ROUND(AD300-AE300,2)</f>
        <v/>
      </c>
      <c r="AG300" s="44">
        <f>ROUND(AK299*N(Debts!$D$11)/12,2)</f>
        <v/>
      </c>
      <c r="AH300" s="44">
        <f>MIN(N(Debts!$E$11),AK299+AG300)</f>
        <v/>
      </c>
      <c r="AI300" s="44">
        <f>AK299+AG300-AH300</f>
        <v/>
      </c>
      <c r="AJ300" s="44">
        <f>MIN(AI300,MAX(0,$C300-SUMIFS($H300:$AU300,$H$6:$AU$6,"Rest",$H$5:$AU$5,"&lt;"&amp;AI$5)))</f>
        <v/>
      </c>
      <c r="AK300" s="44">
        <f>ROUND(AI300-AJ300,2)</f>
        <v/>
      </c>
      <c r="AL300" s="44">
        <f>ROUND(AP299*N(Debts!$D$12)/12,2)</f>
        <v/>
      </c>
      <c r="AM300" s="44">
        <f>MIN(N(Debts!$E$12),AP299+AL300)</f>
        <v/>
      </c>
      <c r="AN300" s="44">
        <f>AP299+AL300-AM300</f>
        <v/>
      </c>
      <c r="AO300" s="44">
        <f>MIN(AN300,MAX(0,$C300-SUMIFS($H300:$AU300,$H$6:$AU$6,"Rest",$H$5:$AU$5,"&lt;"&amp;AN$5)))</f>
        <v/>
      </c>
      <c r="AP300" s="44">
        <f>ROUND(AN300-AO300,2)</f>
        <v/>
      </c>
      <c r="AQ300" s="44">
        <f>ROUND(AU299*N(Debts!$D$13)/12,2)</f>
        <v/>
      </c>
      <c r="AR300" s="44">
        <f>MIN(N(Debts!$E$13),AU299+AQ300)</f>
        <v/>
      </c>
      <c r="AS300" s="44">
        <f>AU299+AQ300-AR300</f>
        <v/>
      </c>
      <c r="AT300" s="44">
        <f>MIN(AS300,MAX(0,$C300-SUMIFS($H300:$AU300,$H$6:$AU$6,"Rest",$H$5:$AU$5,"&lt;"&amp;AS$5)))</f>
        <v/>
      </c>
      <c r="AU300" s="44">
        <f>ROUND(AS300-AT300,2)</f>
        <v/>
      </c>
    </row>
    <row r="301">
      <c r="A301" s="43" t="n">
        <v>294</v>
      </c>
      <c r="B301" s="45">
        <f>EDATE(Plan!$C$7,A301-1)</f>
        <v/>
      </c>
      <c r="C301" s="46">
        <f>IF(F300&lt;=0.005,0,MAX(0,Plan!$C$6-SUMIF($H$6:$AU$6,"Min paid",H301:AU301)))</f>
        <v/>
      </c>
      <c r="D301" s="46">
        <f>SUMIF($H$6:$AU$6,"Interest",H301:AU301)</f>
        <v/>
      </c>
      <c r="E301" s="46">
        <f>SUMIF($H$6:$AU$6,"Min paid",H301:AU301)+SUMIF($H$6:$AU$6,"Extra paid",H301:AU301)</f>
        <v/>
      </c>
      <c r="F301" s="46">
        <f>SUMIF($H$6:$AU$6,"Balance",H301:AU301)</f>
        <v/>
      </c>
      <c r="G301" s="47">
        <f>IF(AND(F301&lt;=0.005,F300&gt;0.005),A301,"")</f>
        <v/>
      </c>
      <c r="H301" s="44">
        <f>ROUND(L300*N(Debts!$D$6)/12,2)</f>
        <v/>
      </c>
      <c r="I301" s="44">
        <f>MIN(N(Debts!$E$6),L300+H301)</f>
        <v/>
      </c>
      <c r="J301" s="44">
        <f>L300+H301-I301</f>
        <v/>
      </c>
      <c r="K301" s="44">
        <f>MIN(J301,MAX(0,$C301-SUMIFS($H301:$AU301,$H$6:$AU$6,"Rest",$H$5:$AU$5,"&lt;"&amp;J$5)))</f>
        <v/>
      </c>
      <c r="L301" s="44">
        <f>ROUND(J301-K301,2)</f>
        <v/>
      </c>
      <c r="M301" s="44">
        <f>ROUND(Q300*N(Debts!$D$7)/12,2)</f>
        <v/>
      </c>
      <c r="N301" s="44">
        <f>MIN(N(Debts!$E$7),Q300+M301)</f>
        <v/>
      </c>
      <c r="O301" s="44">
        <f>Q300+M301-N301</f>
        <v/>
      </c>
      <c r="P301" s="44">
        <f>MIN(O301,MAX(0,$C301-SUMIFS($H301:$AU301,$H$6:$AU$6,"Rest",$H$5:$AU$5,"&lt;"&amp;O$5)))</f>
        <v/>
      </c>
      <c r="Q301" s="44">
        <f>ROUND(O301-P301,2)</f>
        <v/>
      </c>
      <c r="R301" s="44">
        <f>ROUND(V300*N(Debts!$D$8)/12,2)</f>
        <v/>
      </c>
      <c r="S301" s="44">
        <f>MIN(N(Debts!$E$8),V300+R301)</f>
        <v/>
      </c>
      <c r="T301" s="44">
        <f>V300+R301-S301</f>
        <v/>
      </c>
      <c r="U301" s="44">
        <f>MIN(T301,MAX(0,$C301-SUMIFS($H301:$AU301,$H$6:$AU$6,"Rest",$H$5:$AU$5,"&lt;"&amp;T$5)))</f>
        <v/>
      </c>
      <c r="V301" s="44">
        <f>ROUND(T301-U301,2)</f>
        <v/>
      </c>
      <c r="W301" s="44">
        <f>ROUND(AA300*N(Debts!$D$9)/12,2)</f>
        <v/>
      </c>
      <c r="X301" s="44">
        <f>MIN(N(Debts!$E$9),AA300+W301)</f>
        <v/>
      </c>
      <c r="Y301" s="44">
        <f>AA300+W301-X301</f>
        <v/>
      </c>
      <c r="Z301" s="44">
        <f>MIN(Y301,MAX(0,$C301-SUMIFS($H301:$AU301,$H$6:$AU$6,"Rest",$H$5:$AU$5,"&lt;"&amp;Y$5)))</f>
        <v/>
      </c>
      <c r="AA301" s="44">
        <f>ROUND(Y301-Z301,2)</f>
        <v/>
      </c>
      <c r="AB301" s="44">
        <f>ROUND(AF300*N(Debts!$D$10)/12,2)</f>
        <v/>
      </c>
      <c r="AC301" s="44">
        <f>MIN(N(Debts!$E$10),AF300+AB301)</f>
        <v/>
      </c>
      <c r="AD301" s="44">
        <f>AF300+AB301-AC301</f>
        <v/>
      </c>
      <c r="AE301" s="44">
        <f>MIN(AD301,MAX(0,$C301-SUMIFS($H301:$AU301,$H$6:$AU$6,"Rest",$H$5:$AU$5,"&lt;"&amp;AD$5)))</f>
        <v/>
      </c>
      <c r="AF301" s="44">
        <f>ROUND(AD301-AE301,2)</f>
        <v/>
      </c>
      <c r="AG301" s="44">
        <f>ROUND(AK300*N(Debts!$D$11)/12,2)</f>
        <v/>
      </c>
      <c r="AH301" s="44">
        <f>MIN(N(Debts!$E$11),AK300+AG301)</f>
        <v/>
      </c>
      <c r="AI301" s="44">
        <f>AK300+AG301-AH301</f>
        <v/>
      </c>
      <c r="AJ301" s="44">
        <f>MIN(AI301,MAX(0,$C301-SUMIFS($H301:$AU301,$H$6:$AU$6,"Rest",$H$5:$AU$5,"&lt;"&amp;AI$5)))</f>
        <v/>
      </c>
      <c r="AK301" s="44">
        <f>ROUND(AI301-AJ301,2)</f>
        <v/>
      </c>
      <c r="AL301" s="44">
        <f>ROUND(AP300*N(Debts!$D$12)/12,2)</f>
        <v/>
      </c>
      <c r="AM301" s="44">
        <f>MIN(N(Debts!$E$12),AP300+AL301)</f>
        <v/>
      </c>
      <c r="AN301" s="44">
        <f>AP300+AL301-AM301</f>
        <v/>
      </c>
      <c r="AO301" s="44">
        <f>MIN(AN301,MAX(0,$C301-SUMIFS($H301:$AU301,$H$6:$AU$6,"Rest",$H$5:$AU$5,"&lt;"&amp;AN$5)))</f>
        <v/>
      </c>
      <c r="AP301" s="44">
        <f>ROUND(AN301-AO301,2)</f>
        <v/>
      </c>
      <c r="AQ301" s="44">
        <f>ROUND(AU300*N(Debts!$D$13)/12,2)</f>
        <v/>
      </c>
      <c r="AR301" s="44">
        <f>MIN(N(Debts!$E$13),AU300+AQ301)</f>
        <v/>
      </c>
      <c r="AS301" s="44">
        <f>AU300+AQ301-AR301</f>
        <v/>
      </c>
      <c r="AT301" s="44">
        <f>MIN(AS301,MAX(0,$C301-SUMIFS($H301:$AU301,$H$6:$AU$6,"Rest",$H$5:$AU$5,"&lt;"&amp;AS$5)))</f>
        <v/>
      </c>
      <c r="AU301" s="44">
        <f>ROUND(AS301-AT301,2)</f>
        <v/>
      </c>
    </row>
    <row r="302">
      <c r="A302" s="43" t="n">
        <v>295</v>
      </c>
      <c r="B302" s="45">
        <f>EDATE(Plan!$C$7,A302-1)</f>
        <v/>
      </c>
      <c r="C302" s="46">
        <f>IF(F301&lt;=0.005,0,MAX(0,Plan!$C$6-SUMIF($H$6:$AU$6,"Min paid",H302:AU302)))</f>
        <v/>
      </c>
      <c r="D302" s="46">
        <f>SUMIF($H$6:$AU$6,"Interest",H302:AU302)</f>
        <v/>
      </c>
      <c r="E302" s="46">
        <f>SUMIF($H$6:$AU$6,"Min paid",H302:AU302)+SUMIF($H$6:$AU$6,"Extra paid",H302:AU302)</f>
        <v/>
      </c>
      <c r="F302" s="46">
        <f>SUMIF($H$6:$AU$6,"Balance",H302:AU302)</f>
        <v/>
      </c>
      <c r="G302" s="47">
        <f>IF(AND(F302&lt;=0.005,F301&gt;0.005),A302,"")</f>
        <v/>
      </c>
      <c r="H302" s="44">
        <f>ROUND(L301*N(Debts!$D$6)/12,2)</f>
        <v/>
      </c>
      <c r="I302" s="44">
        <f>MIN(N(Debts!$E$6),L301+H302)</f>
        <v/>
      </c>
      <c r="J302" s="44">
        <f>L301+H302-I302</f>
        <v/>
      </c>
      <c r="K302" s="44">
        <f>MIN(J302,MAX(0,$C302-SUMIFS($H302:$AU302,$H$6:$AU$6,"Rest",$H$5:$AU$5,"&lt;"&amp;J$5)))</f>
        <v/>
      </c>
      <c r="L302" s="44">
        <f>ROUND(J302-K302,2)</f>
        <v/>
      </c>
      <c r="M302" s="44">
        <f>ROUND(Q301*N(Debts!$D$7)/12,2)</f>
        <v/>
      </c>
      <c r="N302" s="44">
        <f>MIN(N(Debts!$E$7),Q301+M302)</f>
        <v/>
      </c>
      <c r="O302" s="44">
        <f>Q301+M302-N302</f>
        <v/>
      </c>
      <c r="P302" s="44">
        <f>MIN(O302,MAX(0,$C302-SUMIFS($H302:$AU302,$H$6:$AU$6,"Rest",$H$5:$AU$5,"&lt;"&amp;O$5)))</f>
        <v/>
      </c>
      <c r="Q302" s="44">
        <f>ROUND(O302-P302,2)</f>
        <v/>
      </c>
      <c r="R302" s="44">
        <f>ROUND(V301*N(Debts!$D$8)/12,2)</f>
        <v/>
      </c>
      <c r="S302" s="44">
        <f>MIN(N(Debts!$E$8),V301+R302)</f>
        <v/>
      </c>
      <c r="T302" s="44">
        <f>V301+R302-S302</f>
        <v/>
      </c>
      <c r="U302" s="44">
        <f>MIN(T302,MAX(0,$C302-SUMIFS($H302:$AU302,$H$6:$AU$6,"Rest",$H$5:$AU$5,"&lt;"&amp;T$5)))</f>
        <v/>
      </c>
      <c r="V302" s="44">
        <f>ROUND(T302-U302,2)</f>
        <v/>
      </c>
      <c r="W302" s="44">
        <f>ROUND(AA301*N(Debts!$D$9)/12,2)</f>
        <v/>
      </c>
      <c r="X302" s="44">
        <f>MIN(N(Debts!$E$9),AA301+W302)</f>
        <v/>
      </c>
      <c r="Y302" s="44">
        <f>AA301+W302-X302</f>
        <v/>
      </c>
      <c r="Z302" s="44">
        <f>MIN(Y302,MAX(0,$C302-SUMIFS($H302:$AU302,$H$6:$AU$6,"Rest",$H$5:$AU$5,"&lt;"&amp;Y$5)))</f>
        <v/>
      </c>
      <c r="AA302" s="44">
        <f>ROUND(Y302-Z302,2)</f>
        <v/>
      </c>
      <c r="AB302" s="44">
        <f>ROUND(AF301*N(Debts!$D$10)/12,2)</f>
        <v/>
      </c>
      <c r="AC302" s="44">
        <f>MIN(N(Debts!$E$10),AF301+AB302)</f>
        <v/>
      </c>
      <c r="AD302" s="44">
        <f>AF301+AB302-AC302</f>
        <v/>
      </c>
      <c r="AE302" s="44">
        <f>MIN(AD302,MAX(0,$C302-SUMIFS($H302:$AU302,$H$6:$AU$6,"Rest",$H$5:$AU$5,"&lt;"&amp;AD$5)))</f>
        <v/>
      </c>
      <c r="AF302" s="44">
        <f>ROUND(AD302-AE302,2)</f>
        <v/>
      </c>
      <c r="AG302" s="44">
        <f>ROUND(AK301*N(Debts!$D$11)/12,2)</f>
        <v/>
      </c>
      <c r="AH302" s="44">
        <f>MIN(N(Debts!$E$11),AK301+AG302)</f>
        <v/>
      </c>
      <c r="AI302" s="44">
        <f>AK301+AG302-AH302</f>
        <v/>
      </c>
      <c r="AJ302" s="44">
        <f>MIN(AI302,MAX(0,$C302-SUMIFS($H302:$AU302,$H$6:$AU$6,"Rest",$H$5:$AU$5,"&lt;"&amp;AI$5)))</f>
        <v/>
      </c>
      <c r="AK302" s="44">
        <f>ROUND(AI302-AJ302,2)</f>
        <v/>
      </c>
      <c r="AL302" s="44">
        <f>ROUND(AP301*N(Debts!$D$12)/12,2)</f>
        <v/>
      </c>
      <c r="AM302" s="44">
        <f>MIN(N(Debts!$E$12),AP301+AL302)</f>
        <v/>
      </c>
      <c r="AN302" s="44">
        <f>AP301+AL302-AM302</f>
        <v/>
      </c>
      <c r="AO302" s="44">
        <f>MIN(AN302,MAX(0,$C302-SUMIFS($H302:$AU302,$H$6:$AU$6,"Rest",$H$5:$AU$5,"&lt;"&amp;AN$5)))</f>
        <v/>
      </c>
      <c r="AP302" s="44">
        <f>ROUND(AN302-AO302,2)</f>
        <v/>
      </c>
      <c r="AQ302" s="44">
        <f>ROUND(AU301*N(Debts!$D$13)/12,2)</f>
        <v/>
      </c>
      <c r="AR302" s="44">
        <f>MIN(N(Debts!$E$13),AU301+AQ302)</f>
        <v/>
      </c>
      <c r="AS302" s="44">
        <f>AU301+AQ302-AR302</f>
        <v/>
      </c>
      <c r="AT302" s="44">
        <f>MIN(AS302,MAX(0,$C302-SUMIFS($H302:$AU302,$H$6:$AU$6,"Rest",$H$5:$AU$5,"&lt;"&amp;AS$5)))</f>
        <v/>
      </c>
      <c r="AU302" s="44">
        <f>ROUND(AS302-AT302,2)</f>
        <v/>
      </c>
    </row>
    <row r="303">
      <c r="A303" s="43" t="n">
        <v>296</v>
      </c>
      <c r="B303" s="45">
        <f>EDATE(Plan!$C$7,A303-1)</f>
        <v/>
      </c>
      <c r="C303" s="46">
        <f>IF(F302&lt;=0.005,0,MAX(0,Plan!$C$6-SUMIF($H$6:$AU$6,"Min paid",H303:AU303)))</f>
        <v/>
      </c>
      <c r="D303" s="46">
        <f>SUMIF($H$6:$AU$6,"Interest",H303:AU303)</f>
        <v/>
      </c>
      <c r="E303" s="46">
        <f>SUMIF($H$6:$AU$6,"Min paid",H303:AU303)+SUMIF($H$6:$AU$6,"Extra paid",H303:AU303)</f>
        <v/>
      </c>
      <c r="F303" s="46">
        <f>SUMIF($H$6:$AU$6,"Balance",H303:AU303)</f>
        <v/>
      </c>
      <c r="G303" s="47">
        <f>IF(AND(F303&lt;=0.005,F302&gt;0.005),A303,"")</f>
        <v/>
      </c>
      <c r="H303" s="44">
        <f>ROUND(L302*N(Debts!$D$6)/12,2)</f>
        <v/>
      </c>
      <c r="I303" s="44">
        <f>MIN(N(Debts!$E$6),L302+H303)</f>
        <v/>
      </c>
      <c r="J303" s="44">
        <f>L302+H303-I303</f>
        <v/>
      </c>
      <c r="K303" s="44">
        <f>MIN(J303,MAX(0,$C303-SUMIFS($H303:$AU303,$H$6:$AU$6,"Rest",$H$5:$AU$5,"&lt;"&amp;J$5)))</f>
        <v/>
      </c>
      <c r="L303" s="44">
        <f>ROUND(J303-K303,2)</f>
        <v/>
      </c>
      <c r="M303" s="44">
        <f>ROUND(Q302*N(Debts!$D$7)/12,2)</f>
        <v/>
      </c>
      <c r="N303" s="44">
        <f>MIN(N(Debts!$E$7),Q302+M303)</f>
        <v/>
      </c>
      <c r="O303" s="44">
        <f>Q302+M303-N303</f>
        <v/>
      </c>
      <c r="P303" s="44">
        <f>MIN(O303,MAX(0,$C303-SUMIFS($H303:$AU303,$H$6:$AU$6,"Rest",$H$5:$AU$5,"&lt;"&amp;O$5)))</f>
        <v/>
      </c>
      <c r="Q303" s="44">
        <f>ROUND(O303-P303,2)</f>
        <v/>
      </c>
      <c r="R303" s="44">
        <f>ROUND(V302*N(Debts!$D$8)/12,2)</f>
        <v/>
      </c>
      <c r="S303" s="44">
        <f>MIN(N(Debts!$E$8),V302+R303)</f>
        <v/>
      </c>
      <c r="T303" s="44">
        <f>V302+R303-S303</f>
        <v/>
      </c>
      <c r="U303" s="44">
        <f>MIN(T303,MAX(0,$C303-SUMIFS($H303:$AU303,$H$6:$AU$6,"Rest",$H$5:$AU$5,"&lt;"&amp;T$5)))</f>
        <v/>
      </c>
      <c r="V303" s="44">
        <f>ROUND(T303-U303,2)</f>
        <v/>
      </c>
      <c r="W303" s="44">
        <f>ROUND(AA302*N(Debts!$D$9)/12,2)</f>
        <v/>
      </c>
      <c r="X303" s="44">
        <f>MIN(N(Debts!$E$9),AA302+W303)</f>
        <v/>
      </c>
      <c r="Y303" s="44">
        <f>AA302+W303-X303</f>
        <v/>
      </c>
      <c r="Z303" s="44">
        <f>MIN(Y303,MAX(0,$C303-SUMIFS($H303:$AU303,$H$6:$AU$6,"Rest",$H$5:$AU$5,"&lt;"&amp;Y$5)))</f>
        <v/>
      </c>
      <c r="AA303" s="44">
        <f>ROUND(Y303-Z303,2)</f>
        <v/>
      </c>
      <c r="AB303" s="44">
        <f>ROUND(AF302*N(Debts!$D$10)/12,2)</f>
        <v/>
      </c>
      <c r="AC303" s="44">
        <f>MIN(N(Debts!$E$10),AF302+AB303)</f>
        <v/>
      </c>
      <c r="AD303" s="44">
        <f>AF302+AB303-AC303</f>
        <v/>
      </c>
      <c r="AE303" s="44">
        <f>MIN(AD303,MAX(0,$C303-SUMIFS($H303:$AU303,$H$6:$AU$6,"Rest",$H$5:$AU$5,"&lt;"&amp;AD$5)))</f>
        <v/>
      </c>
      <c r="AF303" s="44">
        <f>ROUND(AD303-AE303,2)</f>
        <v/>
      </c>
      <c r="AG303" s="44">
        <f>ROUND(AK302*N(Debts!$D$11)/12,2)</f>
        <v/>
      </c>
      <c r="AH303" s="44">
        <f>MIN(N(Debts!$E$11),AK302+AG303)</f>
        <v/>
      </c>
      <c r="AI303" s="44">
        <f>AK302+AG303-AH303</f>
        <v/>
      </c>
      <c r="AJ303" s="44">
        <f>MIN(AI303,MAX(0,$C303-SUMIFS($H303:$AU303,$H$6:$AU$6,"Rest",$H$5:$AU$5,"&lt;"&amp;AI$5)))</f>
        <v/>
      </c>
      <c r="AK303" s="44">
        <f>ROUND(AI303-AJ303,2)</f>
        <v/>
      </c>
      <c r="AL303" s="44">
        <f>ROUND(AP302*N(Debts!$D$12)/12,2)</f>
        <v/>
      </c>
      <c r="AM303" s="44">
        <f>MIN(N(Debts!$E$12),AP302+AL303)</f>
        <v/>
      </c>
      <c r="AN303" s="44">
        <f>AP302+AL303-AM303</f>
        <v/>
      </c>
      <c r="AO303" s="44">
        <f>MIN(AN303,MAX(0,$C303-SUMIFS($H303:$AU303,$H$6:$AU$6,"Rest",$H$5:$AU$5,"&lt;"&amp;AN$5)))</f>
        <v/>
      </c>
      <c r="AP303" s="44">
        <f>ROUND(AN303-AO303,2)</f>
        <v/>
      </c>
      <c r="AQ303" s="44">
        <f>ROUND(AU302*N(Debts!$D$13)/12,2)</f>
        <v/>
      </c>
      <c r="AR303" s="44">
        <f>MIN(N(Debts!$E$13),AU302+AQ303)</f>
        <v/>
      </c>
      <c r="AS303" s="44">
        <f>AU302+AQ303-AR303</f>
        <v/>
      </c>
      <c r="AT303" s="44">
        <f>MIN(AS303,MAX(0,$C303-SUMIFS($H303:$AU303,$H$6:$AU$6,"Rest",$H$5:$AU$5,"&lt;"&amp;AS$5)))</f>
        <v/>
      </c>
      <c r="AU303" s="44">
        <f>ROUND(AS303-AT303,2)</f>
        <v/>
      </c>
    </row>
    <row r="304">
      <c r="A304" s="43" t="n">
        <v>297</v>
      </c>
      <c r="B304" s="45">
        <f>EDATE(Plan!$C$7,A304-1)</f>
        <v/>
      </c>
      <c r="C304" s="46">
        <f>IF(F303&lt;=0.005,0,MAX(0,Plan!$C$6-SUMIF($H$6:$AU$6,"Min paid",H304:AU304)))</f>
        <v/>
      </c>
      <c r="D304" s="46">
        <f>SUMIF($H$6:$AU$6,"Interest",H304:AU304)</f>
        <v/>
      </c>
      <c r="E304" s="46">
        <f>SUMIF($H$6:$AU$6,"Min paid",H304:AU304)+SUMIF($H$6:$AU$6,"Extra paid",H304:AU304)</f>
        <v/>
      </c>
      <c r="F304" s="46">
        <f>SUMIF($H$6:$AU$6,"Balance",H304:AU304)</f>
        <v/>
      </c>
      <c r="G304" s="47">
        <f>IF(AND(F304&lt;=0.005,F303&gt;0.005),A304,"")</f>
        <v/>
      </c>
      <c r="H304" s="44">
        <f>ROUND(L303*N(Debts!$D$6)/12,2)</f>
        <v/>
      </c>
      <c r="I304" s="44">
        <f>MIN(N(Debts!$E$6),L303+H304)</f>
        <v/>
      </c>
      <c r="J304" s="44">
        <f>L303+H304-I304</f>
        <v/>
      </c>
      <c r="K304" s="44">
        <f>MIN(J304,MAX(0,$C304-SUMIFS($H304:$AU304,$H$6:$AU$6,"Rest",$H$5:$AU$5,"&lt;"&amp;J$5)))</f>
        <v/>
      </c>
      <c r="L304" s="44">
        <f>ROUND(J304-K304,2)</f>
        <v/>
      </c>
      <c r="M304" s="44">
        <f>ROUND(Q303*N(Debts!$D$7)/12,2)</f>
        <v/>
      </c>
      <c r="N304" s="44">
        <f>MIN(N(Debts!$E$7),Q303+M304)</f>
        <v/>
      </c>
      <c r="O304" s="44">
        <f>Q303+M304-N304</f>
        <v/>
      </c>
      <c r="P304" s="44">
        <f>MIN(O304,MAX(0,$C304-SUMIFS($H304:$AU304,$H$6:$AU$6,"Rest",$H$5:$AU$5,"&lt;"&amp;O$5)))</f>
        <v/>
      </c>
      <c r="Q304" s="44">
        <f>ROUND(O304-P304,2)</f>
        <v/>
      </c>
      <c r="R304" s="44">
        <f>ROUND(V303*N(Debts!$D$8)/12,2)</f>
        <v/>
      </c>
      <c r="S304" s="44">
        <f>MIN(N(Debts!$E$8),V303+R304)</f>
        <v/>
      </c>
      <c r="T304" s="44">
        <f>V303+R304-S304</f>
        <v/>
      </c>
      <c r="U304" s="44">
        <f>MIN(T304,MAX(0,$C304-SUMIFS($H304:$AU304,$H$6:$AU$6,"Rest",$H$5:$AU$5,"&lt;"&amp;T$5)))</f>
        <v/>
      </c>
      <c r="V304" s="44">
        <f>ROUND(T304-U304,2)</f>
        <v/>
      </c>
      <c r="W304" s="44">
        <f>ROUND(AA303*N(Debts!$D$9)/12,2)</f>
        <v/>
      </c>
      <c r="X304" s="44">
        <f>MIN(N(Debts!$E$9),AA303+W304)</f>
        <v/>
      </c>
      <c r="Y304" s="44">
        <f>AA303+W304-X304</f>
        <v/>
      </c>
      <c r="Z304" s="44">
        <f>MIN(Y304,MAX(0,$C304-SUMIFS($H304:$AU304,$H$6:$AU$6,"Rest",$H$5:$AU$5,"&lt;"&amp;Y$5)))</f>
        <v/>
      </c>
      <c r="AA304" s="44">
        <f>ROUND(Y304-Z304,2)</f>
        <v/>
      </c>
      <c r="AB304" s="44">
        <f>ROUND(AF303*N(Debts!$D$10)/12,2)</f>
        <v/>
      </c>
      <c r="AC304" s="44">
        <f>MIN(N(Debts!$E$10),AF303+AB304)</f>
        <v/>
      </c>
      <c r="AD304" s="44">
        <f>AF303+AB304-AC304</f>
        <v/>
      </c>
      <c r="AE304" s="44">
        <f>MIN(AD304,MAX(0,$C304-SUMIFS($H304:$AU304,$H$6:$AU$6,"Rest",$H$5:$AU$5,"&lt;"&amp;AD$5)))</f>
        <v/>
      </c>
      <c r="AF304" s="44">
        <f>ROUND(AD304-AE304,2)</f>
        <v/>
      </c>
      <c r="AG304" s="44">
        <f>ROUND(AK303*N(Debts!$D$11)/12,2)</f>
        <v/>
      </c>
      <c r="AH304" s="44">
        <f>MIN(N(Debts!$E$11),AK303+AG304)</f>
        <v/>
      </c>
      <c r="AI304" s="44">
        <f>AK303+AG304-AH304</f>
        <v/>
      </c>
      <c r="AJ304" s="44">
        <f>MIN(AI304,MAX(0,$C304-SUMIFS($H304:$AU304,$H$6:$AU$6,"Rest",$H$5:$AU$5,"&lt;"&amp;AI$5)))</f>
        <v/>
      </c>
      <c r="AK304" s="44">
        <f>ROUND(AI304-AJ304,2)</f>
        <v/>
      </c>
      <c r="AL304" s="44">
        <f>ROUND(AP303*N(Debts!$D$12)/12,2)</f>
        <v/>
      </c>
      <c r="AM304" s="44">
        <f>MIN(N(Debts!$E$12),AP303+AL304)</f>
        <v/>
      </c>
      <c r="AN304" s="44">
        <f>AP303+AL304-AM304</f>
        <v/>
      </c>
      <c r="AO304" s="44">
        <f>MIN(AN304,MAX(0,$C304-SUMIFS($H304:$AU304,$H$6:$AU$6,"Rest",$H$5:$AU$5,"&lt;"&amp;AN$5)))</f>
        <v/>
      </c>
      <c r="AP304" s="44">
        <f>ROUND(AN304-AO304,2)</f>
        <v/>
      </c>
      <c r="AQ304" s="44">
        <f>ROUND(AU303*N(Debts!$D$13)/12,2)</f>
        <v/>
      </c>
      <c r="AR304" s="44">
        <f>MIN(N(Debts!$E$13),AU303+AQ304)</f>
        <v/>
      </c>
      <c r="AS304" s="44">
        <f>AU303+AQ304-AR304</f>
        <v/>
      </c>
      <c r="AT304" s="44">
        <f>MIN(AS304,MAX(0,$C304-SUMIFS($H304:$AU304,$H$6:$AU$6,"Rest",$H$5:$AU$5,"&lt;"&amp;AS$5)))</f>
        <v/>
      </c>
      <c r="AU304" s="44">
        <f>ROUND(AS304-AT304,2)</f>
        <v/>
      </c>
    </row>
    <row r="305">
      <c r="A305" s="43" t="n">
        <v>298</v>
      </c>
      <c r="B305" s="45">
        <f>EDATE(Plan!$C$7,A305-1)</f>
        <v/>
      </c>
      <c r="C305" s="46">
        <f>IF(F304&lt;=0.005,0,MAX(0,Plan!$C$6-SUMIF($H$6:$AU$6,"Min paid",H305:AU305)))</f>
        <v/>
      </c>
      <c r="D305" s="46">
        <f>SUMIF($H$6:$AU$6,"Interest",H305:AU305)</f>
        <v/>
      </c>
      <c r="E305" s="46">
        <f>SUMIF($H$6:$AU$6,"Min paid",H305:AU305)+SUMIF($H$6:$AU$6,"Extra paid",H305:AU305)</f>
        <v/>
      </c>
      <c r="F305" s="46">
        <f>SUMIF($H$6:$AU$6,"Balance",H305:AU305)</f>
        <v/>
      </c>
      <c r="G305" s="47">
        <f>IF(AND(F305&lt;=0.005,F304&gt;0.005),A305,"")</f>
        <v/>
      </c>
      <c r="H305" s="44">
        <f>ROUND(L304*N(Debts!$D$6)/12,2)</f>
        <v/>
      </c>
      <c r="I305" s="44">
        <f>MIN(N(Debts!$E$6),L304+H305)</f>
        <v/>
      </c>
      <c r="J305" s="44">
        <f>L304+H305-I305</f>
        <v/>
      </c>
      <c r="K305" s="44">
        <f>MIN(J305,MAX(0,$C305-SUMIFS($H305:$AU305,$H$6:$AU$6,"Rest",$H$5:$AU$5,"&lt;"&amp;J$5)))</f>
        <v/>
      </c>
      <c r="L305" s="44">
        <f>ROUND(J305-K305,2)</f>
        <v/>
      </c>
      <c r="M305" s="44">
        <f>ROUND(Q304*N(Debts!$D$7)/12,2)</f>
        <v/>
      </c>
      <c r="N305" s="44">
        <f>MIN(N(Debts!$E$7),Q304+M305)</f>
        <v/>
      </c>
      <c r="O305" s="44">
        <f>Q304+M305-N305</f>
        <v/>
      </c>
      <c r="P305" s="44">
        <f>MIN(O305,MAX(0,$C305-SUMIFS($H305:$AU305,$H$6:$AU$6,"Rest",$H$5:$AU$5,"&lt;"&amp;O$5)))</f>
        <v/>
      </c>
      <c r="Q305" s="44">
        <f>ROUND(O305-P305,2)</f>
        <v/>
      </c>
      <c r="R305" s="44">
        <f>ROUND(V304*N(Debts!$D$8)/12,2)</f>
        <v/>
      </c>
      <c r="S305" s="44">
        <f>MIN(N(Debts!$E$8),V304+R305)</f>
        <v/>
      </c>
      <c r="T305" s="44">
        <f>V304+R305-S305</f>
        <v/>
      </c>
      <c r="U305" s="44">
        <f>MIN(T305,MAX(0,$C305-SUMIFS($H305:$AU305,$H$6:$AU$6,"Rest",$H$5:$AU$5,"&lt;"&amp;T$5)))</f>
        <v/>
      </c>
      <c r="V305" s="44">
        <f>ROUND(T305-U305,2)</f>
        <v/>
      </c>
      <c r="W305" s="44">
        <f>ROUND(AA304*N(Debts!$D$9)/12,2)</f>
        <v/>
      </c>
      <c r="X305" s="44">
        <f>MIN(N(Debts!$E$9),AA304+W305)</f>
        <v/>
      </c>
      <c r="Y305" s="44">
        <f>AA304+W305-X305</f>
        <v/>
      </c>
      <c r="Z305" s="44">
        <f>MIN(Y305,MAX(0,$C305-SUMIFS($H305:$AU305,$H$6:$AU$6,"Rest",$H$5:$AU$5,"&lt;"&amp;Y$5)))</f>
        <v/>
      </c>
      <c r="AA305" s="44">
        <f>ROUND(Y305-Z305,2)</f>
        <v/>
      </c>
      <c r="AB305" s="44">
        <f>ROUND(AF304*N(Debts!$D$10)/12,2)</f>
        <v/>
      </c>
      <c r="AC305" s="44">
        <f>MIN(N(Debts!$E$10),AF304+AB305)</f>
        <v/>
      </c>
      <c r="AD305" s="44">
        <f>AF304+AB305-AC305</f>
        <v/>
      </c>
      <c r="AE305" s="44">
        <f>MIN(AD305,MAX(0,$C305-SUMIFS($H305:$AU305,$H$6:$AU$6,"Rest",$H$5:$AU$5,"&lt;"&amp;AD$5)))</f>
        <v/>
      </c>
      <c r="AF305" s="44">
        <f>ROUND(AD305-AE305,2)</f>
        <v/>
      </c>
      <c r="AG305" s="44">
        <f>ROUND(AK304*N(Debts!$D$11)/12,2)</f>
        <v/>
      </c>
      <c r="AH305" s="44">
        <f>MIN(N(Debts!$E$11),AK304+AG305)</f>
        <v/>
      </c>
      <c r="AI305" s="44">
        <f>AK304+AG305-AH305</f>
        <v/>
      </c>
      <c r="AJ305" s="44">
        <f>MIN(AI305,MAX(0,$C305-SUMIFS($H305:$AU305,$H$6:$AU$6,"Rest",$H$5:$AU$5,"&lt;"&amp;AI$5)))</f>
        <v/>
      </c>
      <c r="AK305" s="44">
        <f>ROUND(AI305-AJ305,2)</f>
        <v/>
      </c>
      <c r="AL305" s="44">
        <f>ROUND(AP304*N(Debts!$D$12)/12,2)</f>
        <v/>
      </c>
      <c r="AM305" s="44">
        <f>MIN(N(Debts!$E$12),AP304+AL305)</f>
        <v/>
      </c>
      <c r="AN305" s="44">
        <f>AP304+AL305-AM305</f>
        <v/>
      </c>
      <c r="AO305" s="44">
        <f>MIN(AN305,MAX(0,$C305-SUMIFS($H305:$AU305,$H$6:$AU$6,"Rest",$H$5:$AU$5,"&lt;"&amp;AN$5)))</f>
        <v/>
      </c>
      <c r="AP305" s="44">
        <f>ROUND(AN305-AO305,2)</f>
        <v/>
      </c>
      <c r="AQ305" s="44">
        <f>ROUND(AU304*N(Debts!$D$13)/12,2)</f>
        <v/>
      </c>
      <c r="AR305" s="44">
        <f>MIN(N(Debts!$E$13),AU304+AQ305)</f>
        <v/>
      </c>
      <c r="AS305" s="44">
        <f>AU304+AQ305-AR305</f>
        <v/>
      </c>
      <c r="AT305" s="44">
        <f>MIN(AS305,MAX(0,$C305-SUMIFS($H305:$AU305,$H$6:$AU$6,"Rest",$H$5:$AU$5,"&lt;"&amp;AS$5)))</f>
        <v/>
      </c>
      <c r="AU305" s="44">
        <f>ROUND(AS305-AT305,2)</f>
        <v/>
      </c>
    </row>
    <row r="306">
      <c r="A306" s="43" t="n">
        <v>299</v>
      </c>
      <c r="B306" s="45">
        <f>EDATE(Plan!$C$7,A306-1)</f>
        <v/>
      </c>
      <c r="C306" s="46">
        <f>IF(F305&lt;=0.005,0,MAX(0,Plan!$C$6-SUMIF($H$6:$AU$6,"Min paid",H306:AU306)))</f>
        <v/>
      </c>
      <c r="D306" s="46">
        <f>SUMIF($H$6:$AU$6,"Interest",H306:AU306)</f>
        <v/>
      </c>
      <c r="E306" s="46">
        <f>SUMIF($H$6:$AU$6,"Min paid",H306:AU306)+SUMIF($H$6:$AU$6,"Extra paid",H306:AU306)</f>
        <v/>
      </c>
      <c r="F306" s="46">
        <f>SUMIF($H$6:$AU$6,"Balance",H306:AU306)</f>
        <v/>
      </c>
      <c r="G306" s="47">
        <f>IF(AND(F306&lt;=0.005,F305&gt;0.005),A306,"")</f>
        <v/>
      </c>
      <c r="H306" s="44">
        <f>ROUND(L305*N(Debts!$D$6)/12,2)</f>
        <v/>
      </c>
      <c r="I306" s="44">
        <f>MIN(N(Debts!$E$6),L305+H306)</f>
        <v/>
      </c>
      <c r="J306" s="44">
        <f>L305+H306-I306</f>
        <v/>
      </c>
      <c r="K306" s="44">
        <f>MIN(J306,MAX(0,$C306-SUMIFS($H306:$AU306,$H$6:$AU$6,"Rest",$H$5:$AU$5,"&lt;"&amp;J$5)))</f>
        <v/>
      </c>
      <c r="L306" s="44">
        <f>ROUND(J306-K306,2)</f>
        <v/>
      </c>
      <c r="M306" s="44">
        <f>ROUND(Q305*N(Debts!$D$7)/12,2)</f>
        <v/>
      </c>
      <c r="N306" s="44">
        <f>MIN(N(Debts!$E$7),Q305+M306)</f>
        <v/>
      </c>
      <c r="O306" s="44">
        <f>Q305+M306-N306</f>
        <v/>
      </c>
      <c r="P306" s="44">
        <f>MIN(O306,MAX(0,$C306-SUMIFS($H306:$AU306,$H$6:$AU$6,"Rest",$H$5:$AU$5,"&lt;"&amp;O$5)))</f>
        <v/>
      </c>
      <c r="Q306" s="44">
        <f>ROUND(O306-P306,2)</f>
        <v/>
      </c>
      <c r="R306" s="44">
        <f>ROUND(V305*N(Debts!$D$8)/12,2)</f>
        <v/>
      </c>
      <c r="S306" s="44">
        <f>MIN(N(Debts!$E$8),V305+R306)</f>
        <v/>
      </c>
      <c r="T306" s="44">
        <f>V305+R306-S306</f>
        <v/>
      </c>
      <c r="U306" s="44">
        <f>MIN(T306,MAX(0,$C306-SUMIFS($H306:$AU306,$H$6:$AU$6,"Rest",$H$5:$AU$5,"&lt;"&amp;T$5)))</f>
        <v/>
      </c>
      <c r="V306" s="44">
        <f>ROUND(T306-U306,2)</f>
        <v/>
      </c>
      <c r="W306" s="44">
        <f>ROUND(AA305*N(Debts!$D$9)/12,2)</f>
        <v/>
      </c>
      <c r="X306" s="44">
        <f>MIN(N(Debts!$E$9),AA305+W306)</f>
        <v/>
      </c>
      <c r="Y306" s="44">
        <f>AA305+W306-X306</f>
        <v/>
      </c>
      <c r="Z306" s="44">
        <f>MIN(Y306,MAX(0,$C306-SUMIFS($H306:$AU306,$H$6:$AU$6,"Rest",$H$5:$AU$5,"&lt;"&amp;Y$5)))</f>
        <v/>
      </c>
      <c r="AA306" s="44">
        <f>ROUND(Y306-Z306,2)</f>
        <v/>
      </c>
      <c r="AB306" s="44">
        <f>ROUND(AF305*N(Debts!$D$10)/12,2)</f>
        <v/>
      </c>
      <c r="AC306" s="44">
        <f>MIN(N(Debts!$E$10),AF305+AB306)</f>
        <v/>
      </c>
      <c r="AD306" s="44">
        <f>AF305+AB306-AC306</f>
        <v/>
      </c>
      <c r="AE306" s="44">
        <f>MIN(AD306,MAX(0,$C306-SUMIFS($H306:$AU306,$H$6:$AU$6,"Rest",$H$5:$AU$5,"&lt;"&amp;AD$5)))</f>
        <v/>
      </c>
      <c r="AF306" s="44">
        <f>ROUND(AD306-AE306,2)</f>
        <v/>
      </c>
      <c r="AG306" s="44">
        <f>ROUND(AK305*N(Debts!$D$11)/12,2)</f>
        <v/>
      </c>
      <c r="AH306" s="44">
        <f>MIN(N(Debts!$E$11),AK305+AG306)</f>
        <v/>
      </c>
      <c r="AI306" s="44">
        <f>AK305+AG306-AH306</f>
        <v/>
      </c>
      <c r="AJ306" s="44">
        <f>MIN(AI306,MAX(0,$C306-SUMIFS($H306:$AU306,$H$6:$AU$6,"Rest",$H$5:$AU$5,"&lt;"&amp;AI$5)))</f>
        <v/>
      </c>
      <c r="AK306" s="44">
        <f>ROUND(AI306-AJ306,2)</f>
        <v/>
      </c>
      <c r="AL306" s="44">
        <f>ROUND(AP305*N(Debts!$D$12)/12,2)</f>
        <v/>
      </c>
      <c r="AM306" s="44">
        <f>MIN(N(Debts!$E$12),AP305+AL306)</f>
        <v/>
      </c>
      <c r="AN306" s="44">
        <f>AP305+AL306-AM306</f>
        <v/>
      </c>
      <c r="AO306" s="44">
        <f>MIN(AN306,MAX(0,$C306-SUMIFS($H306:$AU306,$H$6:$AU$6,"Rest",$H$5:$AU$5,"&lt;"&amp;AN$5)))</f>
        <v/>
      </c>
      <c r="AP306" s="44">
        <f>ROUND(AN306-AO306,2)</f>
        <v/>
      </c>
      <c r="AQ306" s="44">
        <f>ROUND(AU305*N(Debts!$D$13)/12,2)</f>
        <v/>
      </c>
      <c r="AR306" s="44">
        <f>MIN(N(Debts!$E$13),AU305+AQ306)</f>
        <v/>
      </c>
      <c r="AS306" s="44">
        <f>AU305+AQ306-AR306</f>
        <v/>
      </c>
      <c r="AT306" s="44">
        <f>MIN(AS306,MAX(0,$C306-SUMIFS($H306:$AU306,$H$6:$AU$6,"Rest",$H$5:$AU$5,"&lt;"&amp;AS$5)))</f>
        <v/>
      </c>
      <c r="AU306" s="44">
        <f>ROUND(AS306-AT306,2)</f>
        <v/>
      </c>
    </row>
    <row r="307">
      <c r="A307" s="43" t="n">
        <v>300</v>
      </c>
      <c r="B307" s="45">
        <f>EDATE(Plan!$C$7,A307-1)</f>
        <v/>
      </c>
      <c r="C307" s="46">
        <f>IF(F306&lt;=0.005,0,MAX(0,Plan!$C$6-SUMIF($H$6:$AU$6,"Min paid",H307:AU307)))</f>
        <v/>
      </c>
      <c r="D307" s="46">
        <f>SUMIF($H$6:$AU$6,"Interest",H307:AU307)</f>
        <v/>
      </c>
      <c r="E307" s="46">
        <f>SUMIF($H$6:$AU$6,"Min paid",H307:AU307)+SUMIF($H$6:$AU$6,"Extra paid",H307:AU307)</f>
        <v/>
      </c>
      <c r="F307" s="46">
        <f>SUMIF($H$6:$AU$6,"Balance",H307:AU307)</f>
        <v/>
      </c>
      <c r="G307" s="47">
        <f>IF(AND(F307&lt;=0.005,F306&gt;0.005),A307,"")</f>
        <v/>
      </c>
      <c r="H307" s="44">
        <f>ROUND(L306*N(Debts!$D$6)/12,2)</f>
        <v/>
      </c>
      <c r="I307" s="44">
        <f>MIN(N(Debts!$E$6),L306+H307)</f>
        <v/>
      </c>
      <c r="J307" s="44">
        <f>L306+H307-I307</f>
        <v/>
      </c>
      <c r="K307" s="44">
        <f>MIN(J307,MAX(0,$C307-SUMIFS($H307:$AU307,$H$6:$AU$6,"Rest",$H$5:$AU$5,"&lt;"&amp;J$5)))</f>
        <v/>
      </c>
      <c r="L307" s="44">
        <f>ROUND(J307-K307,2)</f>
        <v/>
      </c>
      <c r="M307" s="44">
        <f>ROUND(Q306*N(Debts!$D$7)/12,2)</f>
        <v/>
      </c>
      <c r="N307" s="44">
        <f>MIN(N(Debts!$E$7),Q306+M307)</f>
        <v/>
      </c>
      <c r="O307" s="44">
        <f>Q306+M307-N307</f>
        <v/>
      </c>
      <c r="P307" s="44">
        <f>MIN(O307,MAX(0,$C307-SUMIFS($H307:$AU307,$H$6:$AU$6,"Rest",$H$5:$AU$5,"&lt;"&amp;O$5)))</f>
        <v/>
      </c>
      <c r="Q307" s="44">
        <f>ROUND(O307-P307,2)</f>
        <v/>
      </c>
      <c r="R307" s="44">
        <f>ROUND(V306*N(Debts!$D$8)/12,2)</f>
        <v/>
      </c>
      <c r="S307" s="44">
        <f>MIN(N(Debts!$E$8),V306+R307)</f>
        <v/>
      </c>
      <c r="T307" s="44">
        <f>V306+R307-S307</f>
        <v/>
      </c>
      <c r="U307" s="44">
        <f>MIN(T307,MAX(0,$C307-SUMIFS($H307:$AU307,$H$6:$AU$6,"Rest",$H$5:$AU$5,"&lt;"&amp;T$5)))</f>
        <v/>
      </c>
      <c r="V307" s="44">
        <f>ROUND(T307-U307,2)</f>
        <v/>
      </c>
      <c r="W307" s="44">
        <f>ROUND(AA306*N(Debts!$D$9)/12,2)</f>
        <v/>
      </c>
      <c r="X307" s="44">
        <f>MIN(N(Debts!$E$9),AA306+W307)</f>
        <v/>
      </c>
      <c r="Y307" s="44">
        <f>AA306+W307-X307</f>
        <v/>
      </c>
      <c r="Z307" s="44">
        <f>MIN(Y307,MAX(0,$C307-SUMIFS($H307:$AU307,$H$6:$AU$6,"Rest",$H$5:$AU$5,"&lt;"&amp;Y$5)))</f>
        <v/>
      </c>
      <c r="AA307" s="44">
        <f>ROUND(Y307-Z307,2)</f>
        <v/>
      </c>
      <c r="AB307" s="44">
        <f>ROUND(AF306*N(Debts!$D$10)/12,2)</f>
        <v/>
      </c>
      <c r="AC307" s="44">
        <f>MIN(N(Debts!$E$10),AF306+AB307)</f>
        <v/>
      </c>
      <c r="AD307" s="44">
        <f>AF306+AB307-AC307</f>
        <v/>
      </c>
      <c r="AE307" s="44">
        <f>MIN(AD307,MAX(0,$C307-SUMIFS($H307:$AU307,$H$6:$AU$6,"Rest",$H$5:$AU$5,"&lt;"&amp;AD$5)))</f>
        <v/>
      </c>
      <c r="AF307" s="44">
        <f>ROUND(AD307-AE307,2)</f>
        <v/>
      </c>
      <c r="AG307" s="44">
        <f>ROUND(AK306*N(Debts!$D$11)/12,2)</f>
        <v/>
      </c>
      <c r="AH307" s="44">
        <f>MIN(N(Debts!$E$11),AK306+AG307)</f>
        <v/>
      </c>
      <c r="AI307" s="44">
        <f>AK306+AG307-AH307</f>
        <v/>
      </c>
      <c r="AJ307" s="44">
        <f>MIN(AI307,MAX(0,$C307-SUMIFS($H307:$AU307,$H$6:$AU$6,"Rest",$H$5:$AU$5,"&lt;"&amp;AI$5)))</f>
        <v/>
      </c>
      <c r="AK307" s="44">
        <f>ROUND(AI307-AJ307,2)</f>
        <v/>
      </c>
      <c r="AL307" s="44">
        <f>ROUND(AP306*N(Debts!$D$12)/12,2)</f>
        <v/>
      </c>
      <c r="AM307" s="44">
        <f>MIN(N(Debts!$E$12),AP306+AL307)</f>
        <v/>
      </c>
      <c r="AN307" s="44">
        <f>AP306+AL307-AM307</f>
        <v/>
      </c>
      <c r="AO307" s="44">
        <f>MIN(AN307,MAX(0,$C307-SUMIFS($H307:$AU307,$H$6:$AU$6,"Rest",$H$5:$AU$5,"&lt;"&amp;AN$5)))</f>
        <v/>
      </c>
      <c r="AP307" s="44">
        <f>ROUND(AN307-AO307,2)</f>
        <v/>
      </c>
      <c r="AQ307" s="44">
        <f>ROUND(AU306*N(Debts!$D$13)/12,2)</f>
        <v/>
      </c>
      <c r="AR307" s="44">
        <f>MIN(N(Debts!$E$13),AU306+AQ307)</f>
        <v/>
      </c>
      <c r="AS307" s="44">
        <f>AU306+AQ307-AR307</f>
        <v/>
      </c>
      <c r="AT307" s="44">
        <f>MIN(AS307,MAX(0,$C307-SUMIFS($H307:$AU307,$H$6:$AU$6,"Rest",$H$5:$AU$5,"&lt;"&amp;AS$5)))</f>
        <v/>
      </c>
      <c r="AU307" s="44">
        <f>ROUND(AS307-AT307,2)</f>
        <v/>
      </c>
    </row>
    <row r="308">
      <c r="A308" s="43" t="n">
        <v>301</v>
      </c>
      <c r="B308" s="45">
        <f>EDATE(Plan!$C$7,A308-1)</f>
        <v/>
      </c>
      <c r="C308" s="46">
        <f>IF(F307&lt;=0.005,0,MAX(0,Plan!$C$6-SUMIF($H$6:$AU$6,"Min paid",H308:AU308)))</f>
        <v/>
      </c>
      <c r="D308" s="46">
        <f>SUMIF($H$6:$AU$6,"Interest",H308:AU308)</f>
        <v/>
      </c>
      <c r="E308" s="46">
        <f>SUMIF($H$6:$AU$6,"Min paid",H308:AU308)+SUMIF($H$6:$AU$6,"Extra paid",H308:AU308)</f>
        <v/>
      </c>
      <c r="F308" s="46">
        <f>SUMIF($H$6:$AU$6,"Balance",H308:AU308)</f>
        <v/>
      </c>
      <c r="G308" s="47">
        <f>IF(AND(F308&lt;=0.005,F307&gt;0.005),A308,"")</f>
        <v/>
      </c>
      <c r="H308" s="44">
        <f>ROUND(L307*N(Debts!$D$6)/12,2)</f>
        <v/>
      </c>
      <c r="I308" s="44">
        <f>MIN(N(Debts!$E$6),L307+H308)</f>
        <v/>
      </c>
      <c r="J308" s="44">
        <f>L307+H308-I308</f>
        <v/>
      </c>
      <c r="K308" s="44">
        <f>MIN(J308,MAX(0,$C308-SUMIFS($H308:$AU308,$H$6:$AU$6,"Rest",$H$5:$AU$5,"&lt;"&amp;J$5)))</f>
        <v/>
      </c>
      <c r="L308" s="44">
        <f>ROUND(J308-K308,2)</f>
        <v/>
      </c>
      <c r="M308" s="44">
        <f>ROUND(Q307*N(Debts!$D$7)/12,2)</f>
        <v/>
      </c>
      <c r="N308" s="44">
        <f>MIN(N(Debts!$E$7),Q307+M308)</f>
        <v/>
      </c>
      <c r="O308" s="44">
        <f>Q307+M308-N308</f>
        <v/>
      </c>
      <c r="P308" s="44">
        <f>MIN(O308,MAX(0,$C308-SUMIFS($H308:$AU308,$H$6:$AU$6,"Rest",$H$5:$AU$5,"&lt;"&amp;O$5)))</f>
        <v/>
      </c>
      <c r="Q308" s="44">
        <f>ROUND(O308-P308,2)</f>
        <v/>
      </c>
      <c r="R308" s="44">
        <f>ROUND(V307*N(Debts!$D$8)/12,2)</f>
        <v/>
      </c>
      <c r="S308" s="44">
        <f>MIN(N(Debts!$E$8),V307+R308)</f>
        <v/>
      </c>
      <c r="T308" s="44">
        <f>V307+R308-S308</f>
        <v/>
      </c>
      <c r="U308" s="44">
        <f>MIN(T308,MAX(0,$C308-SUMIFS($H308:$AU308,$H$6:$AU$6,"Rest",$H$5:$AU$5,"&lt;"&amp;T$5)))</f>
        <v/>
      </c>
      <c r="V308" s="44">
        <f>ROUND(T308-U308,2)</f>
        <v/>
      </c>
      <c r="W308" s="44">
        <f>ROUND(AA307*N(Debts!$D$9)/12,2)</f>
        <v/>
      </c>
      <c r="X308" s="44">
        <f>MIN(N(Debts!$E$9),AA307+W308)</f>
        <v/>
      </c>
      <c r="Y308" s="44">
        <f>AA307+W308-X308</f>
        <v/>
      </c>
      <c r="Z308" s="44">
        <f>MIN(Y308,MAX(0,$C308-SUMIFS($H308:$AU308,$H$6:$AU$6,"Rest",$H$5:$AU$5,"&lt;"&amp;Y$5)))</f>
        <v/>
      </c>
      <c r="AA308" s="44">
        <f>ROUND(Y308-Z308,2)</f>
        <v/>
      </c>
      <c r="AB308" s="44">
        <f>ROUND(AF307*N(Debts!$D$10)/12,2)</f>
        <v/>
      </c>
      <c r="AC308" s="44">
        <f>MIN(N(Debts!$E$10),AF307+AB308)</f>
        <v/>
      </c>
      <c r="AD308" s="44">
        <f>AF307+AB308-AC308</f>
        <v/>
      </c>
      <c r="AE308" s="44">
        <f>MIN(AD308,MAX(0,$C308-SUMIFS($H308:$AU308,$H$6:$AU$6,"Rest",$H$5:$AU$5,"&lt;"&amp;AD$5)))</f>
        <v/>
      </c>
      <c r="AF308" s="44">
        <f>ROUND(AD308-AE308,2)</f>
        <v/>
      </c>
      <c r="AG308" s="44">
        <f>ROUND(AK307*N(Debts!$D$11)/12,2)</f>
        <v/>
      </c>
      <c r="AH308" s="44">
        <f>MIN(N(Debts!$E$11),AK307+AG308)</f>
        <v/>
      </c>
      <c r="AI308" s="44">
        <f>AK307+AG308-AH308</f>
        <v/>
      </c>
      <c r="AJ308" s="44">
        <f>MIN(AI308,MAX(0,$C308-SUMIFS($H308:$AU308,$H$6:$AU$6,"Rest",$H$5:$AU$5,"&lt;"&amp;AI$5)))</f>
        <v/>
      </c>
      <c r="AK308" s="44">
        <f>ROUND(AI308-AJ308,2)</f>
        <v/>
      </c>
      <c r="AL308" s="44">
        <f>ROUND(AP307*N(Debts!$D$12)/12,2)</f>
        <v/>
      </c>
      <c r="AM308" s="44">
        <f>MIN(N(Debts!$E$12),AP307+AL308)</f>
        <v/>
      </c>
      <c r="AN308" s="44">
        <f>AP307+AL308-AM308</f>
        <v/>
      </c>
      <c r="AO308" s="44">
        <f>MIN(AN308,MAX(0,$C308-SUMIFS($H308:$AU308,$H$6:$AU$6,"Rest",$H$5:$AU$5,"&lt;"&amp;AN$5)))</f>
        <v/>
      </c>
      <c r="AP308" s="44">
        <f>ROUND(AN308-AO308,2)</f>
        <v/>
      </c>
      <c r="AQ308" s="44">
        <f>ROUND(AU307*N(Debts!$D$13)/12,2)</f>
        <v/>
      </c>
      <c r="AR308" s="44">
        <f>MIN(N(Debts!$E$13),AU307+AQ308)</f>
        <v/>
      </c>
      <c r="AS308" s="44">
        <f>AU307+AQ308-AR308</f>
        <v/>
      </c>
      <c r="AT308" s="44">
        <f>MIN(AS308,MAX(0,$C308-SUMIFS($H308:$AU308,$H$6:$AU$6,"Rest",$H$5:$AU$5,"&lt;"&amp;AS$5)))</f>
        <v/>
      </c>
      <c r="AU308" s="44">
        <f>ROUND(AS308-AT308,2)</f>
        <v/>
      </c>
    </row>
    <row r="309">
      <c r="A309" s="43" t="n">
        <v>302</v>
      </c>
      <c r="B309" s="45">
        <f>EDATE(Plan!$C$7,A309-1)</f>
        <v/>
      </c>
      <c r="C309" s="46">
        <f>IF(F308&lt;=0.005,0,MAX(0,Plan!$C$6-SUMIF($H$6:$AU$6,"Min paid",H309:AU309)))</f>
        <v/>
      </c>
      <c r="D309" s="46">
        <f>SUMIF($H$6:$AU$6,"Interest",H309:AU309)</f>
        <v/>
      </c>
      <c r="E309" s="46">
        <f>SUMIF($H$6:$AU$6,"Min paid",H309:AU309)+SUMIF($H$6:$AU$6,"Extra paid",H309:AU309)</f>
        <v/>
      </c>
      <c r="F309" s="46">
        <f>SUMIF($H$6:$AU$6,"Balance",H309:AU309)</f>
        <v/>
      </c>
      <c r="G309" s="47">
        <f>IF(AND(F309&lt;=0.005,F308&gt;0.005),A309,"")</f>
        <v/>
      </c>
      <c r="H309" s="44">
        <f>ROUND(L308*N(Debts!$D$6)/12,2)</f>
        <v/>
      </c>
      <c r="I309" s="44">
        <f>MIN(N(Debts!$E$6),L308+H309)</f>
        <v/>
      </c>
      <c r="J309" s="44">
        <f>L308+H309-I309</f>
        <v/>
      </c>
      <c r="K309" s="44">
        <f>MIN(J309,MAX(0,$C309-SUMIFS($H309:$AU309,$H$6:$AU$6,"Rest",$H$5:$AU$5,"&lt;"&amp;J$5)))</f>
        <v/>
      </c>
      <c r="L309" s="44">
        <f>ROUND(J309-K309,2)</f>
        <v/>
      </c>
      <c r="M309" s="44">
        <f>ROUND(Q308*N(Debts!$D$7)/12,2)</f>
        <v/>
      </c>
      <c r="N309" s="44">
        <f>MIN(N(Debts!$E$7),Q308+M309)</f>
        <v/>
      </c>
      <c r="O309" s="44">
        <f>Q308+M309-N309</f>
        <v/>
      </c>
      <c r="P309" s="44">
        <f>MIN(O309,MAX(0,$C309-SUMIFS($H309:$AU309,$H$6:$AU$6,"Rest",$H$5:$AU$5,"&lt;"&amp;O$5)))</f>
        <v/>
      </c>
      <c r="Q309" s="44">
        <f>ROUND(O309-P309,2)</f>
        <v/>
      </c>
      <c r="R309" s="44">
        <f>ROUND(V308*N(Debts!$D$8)/12,2)</f>
        <v/>
      </c>
      <c r="S309" s="44">
        <f>MIN(N(Debts!$E$8),V308+R309)</f>
        <v/>
      </c>
      <c r="T309" s="44">
        <f>V308+R309-S309</f>
        <v/>
      </c>
      <c r="U309" s="44">
        <f>MIN(T309,MAX(0,$C309-SUMIFS($H309:$AU309,$H$6:$AU$6,"Rest",$H$5:$AU$5,"&lt;"&amp;T$5)))</f>
        <v/>
      </c>
      <c r="V309" s="44">
        <f>ROUND(T309-U309,2)</f>
        <v/>
      </c>
      <c r="W309" s="44">
        <f>ROUND(AA308*N(Debts!$D$9)/12,2)</f>
        <v/>
      </c>
      <c r="X309" s="44">
        <f>MIN(N(Debts!$E$9),AA308+W309)</f>
        <v/>
      </c>
      <c r="Y309" s="44">
        <f>AA308+W309-X309</f>
        <v/>
      </c>
      <c r="Z309" s="44">
        <f>MIN(Y309,MAX(0,$C309-SUMIFS($H309:$AU309,$H$6:$AU$6,"Rest",$H$5:$AU$5,"&lt;"&amp;Y$5)))</f>
        <v/>
      </c>
      <c r="AA309" s="44">
        <f>ROUND(Y309-Z309,2)</f>
        <v/>
      </c>
      <c r="AB309" s="44">
        <f>ROUND(AF308*N(Debts!$D$10)/12,2)</f>
        <v/>
      </c>
      <c r="AC309" s="44">
        <f>MIN(N(Debts!$E$10),AF308+AB309)</f>
        <v/>
      </c>
      <c r="AD309" s="44">
        <f>AF308+AB309-AC309</f>
        <v/>
      </c>
      <c r="AE309" s="44">
        <f>MIN(AD309,MAX(0,$C309-SUMIFS($H309:$AU309,$H$6:$AU$6,"Rest",$H$5:$AU$5,"&lt;"&amp;AD$5)))</f>
        <v/>
      </c>
      <c r="AF309" s="44">
        <f>ROUND(AD309-AE309,2)</f>
        <v/>
      </c>
      <c r="AG309" s="44">
        <f>ROUND(AK308*N(Debts!$D$11)/12,2)</f>
        <v/>
      </c>
      <c r="AH309" s="44">
        <f>MIN(N(Debts!$E$11),AK308+AG309)</f>
        <v/>
      </c>
      <c r="AI309" s="44">
        <f>AK308+AG309-AH309</f>
        <v/>
      </c>
      <c r="AJ309" s="44">
        <f>MIN(AI309,MAX(0,$C309-SUMIFS($H309:$AU309,$H$6:$AU$6,"Rest",$H$5:$AU$5,"&lt;"&amp;AI$5)))</f>
        <v/>
      </c>
      <c r="AK309" s="44">
        <f>ROUND(AI309-AJ309,2)</f>
        <v/>
      </c>
      <c r="AL309" s="44">
        <f>ROUND(AP308*N(Debts!$D$12)/12,2)</f>
        <v/>
      </c>
      <c r="AM309" s="44">
        <f>MIN(N(Debts!$E$12),AP308+AL309)</f>
        <v/>
      </c>
      <c r="AN309" s="44">
        <f>AP308+AL309-AM309</f>
        <v/>
      </c>
      <c r="AO309" s="44">
        <f>MIN(AN309,MAX(0,$C309-SUMIFS($H309:$AU309,$H$6:$AU$6,"Rest",$H$5:$AU$5,"&lt;"&amp;AN$5)))</f>
        <v/>
      </c>
      <c r="AP309" s="44">
        <f>ROUND(AN309-AO309,2)</f>
        <v/>
      </c>
      <c r="AQ309" s="44">
        <f>ROUND(AU308*N(Debts!$D$13)/12,2)</f>
        <v/>
      </c>
      <c r="AR309" s="44">
        <f>MIN(N(Debts!$E$13),AU308+AQ309)</f>
        <v/>
      </c>
      <c r="AS309" s="44">
        <f>AU308+AQ309-AR309</f>
        <v/>
      </c>
      <c r="AT309" s="44">
        <f>MIN(AS309,MAX(0,$C309-SUMIFS($H309:$AU309,$H$6:$AU$6,"Rest",$H$5:$AU$5,"&lt;"&amp;AS$5)))</f>
        <v/>
      </c>
      <c r="AU309" s="44">
        <f>ROUND(AS309-AT309,2)</f>
        <v/>
      </c>
    </row>
    <row r="310">
      <c r="A310" s="43" t="n">
        <v>303</v>
      </c>
      <c r="B310" s="45">
        <f>EDATE(Plan!$C$7,A310-1)</f>
        <v/>
      </c>
      <c r="C310" s="46">
        <f>IF(F309&lt;=0.005,0,MAX(0,Plan!$C$6-SUMIF($H$6:$AU$6,"Min paid",H310:AU310)))</f>
        <v/>
      </c>
      <c r="D310" s="46">
        <f>SUMIF($H$6:$AU$6,"Interest",H310:AU310)</f>
        <v/>
      </c>
      <c r="E310" s="46">
        <f>SUMIF($H$6:$AU$6,"Min paid",H310:AU310)+SUMIF($H$6:$AU$6,"Extra paid",H310:AU310)</f>
        <v/>
      </c>
      <c r="F310" s="46">
        <f>SUMIF($H$6:$AU$6,"Balance",H310:AU310)</f>
        <v/>
      </c>
      <c r="G310" s="47">
        <f>IF(AND(F310&lt;=0.005,F309&gt;0.005),A310,"")</f>
        <v/>
      </c>
      <c r="H310" s="44">
        <f>ROUND(L309*N(Debts!$D$6)/12,2)</f>
        <v/>
      </c>
      <c r="I310" s="44">
        <f>MIN(N(Debts!$E$6),L309+H310)</f>
        <v/>
      </c>
      <c r="J310" s="44">
        <f>L309+H310-I310</f>
        <v/>
      </c>
      <c r="K310" s="44">
        <f>MIN(J310,MAX(0,$C310-SUMIFS($H310:$AU310,$H$6:$AU$6,"Rest",$H$5:$AU$5,"&lt;"&amp;J$5)))</f>
        <v/>
      </c>
      <c r="L310" s="44">
        <f>ROUND(J310-K310,2)</f>
        <v/>
      </c>
      <c r="M310" s="44">
        <f>ROUND(Q309*N(Debts!$D$7)/12,2)</f>
        <v/>
      </c>
      <c r="N310" s="44">
        <f>MIN(N(Debts!$E$7),Q309+M310)</f>
        <v/>
      </c>
      <c r="O310" s="44">
        <f>Q309+M310-N310</f>
        <v/>
      </c>
      <c r="P310" s="44">
        <f>MIN(O310,MAX(0,$C310-SUMIFS($H310:$AU310,$H$6:$AU$6,"Rest",$H$5:$AU$5,"&lt;"&amp;O$5)))</f>
        <v/>
      </c>
      <c r="Q310" s="44">
        <f>ROUND(O310-P310,2)</f>
        <v/>
      </c>
      <c r="R310" s="44">
        <f>ROUND(V309*N(Debts!$D$8)/12,2)</f>
        <v/>
      </c>
      <c r="S310" s="44">
        <f>MIN(N(Debts!$E$8),V309+R310)</f>
        <v/>
      </c>
      <c r="T310" s="44">
        <f>V309+R310-S310</f>
        <v/>
      </c>
      <c r="U310" s="44">
        <f>MIN(T310,MAX(0,$C310-SUMIFS($H310:$AU310,$H$6:$AU$6,"Rest",$H$5:$AU$5,"&lt;"&amp;T$5)))</f>
        <v/>
      </c>
      <c r="V310" s="44">
        <f>ROUND(T310-U310,2)</f>
        <v/>
      </c>
      <c r="W310" s="44">
        <f>ROUND(AA309*N(Debts!$D$9)/12,2)</f>
        <v/>
      </c>
      <c r="X310" s="44">
        <f>MIN(N(Debts!$E$9),AA309+W310)</f>
        <v/>
      </c>
      <c r="Y310" s="44">
        <f>AA309+W310-X310</f>
        <v/>
      </c>
      <c r="Z310" s="44">
        <f>MIN(Y310,MAX(0,$C310-SUMIFS($H310:$AU310,$H$6:$AU$6,"Rest",$H$5:$AU$5,"&lt;"&amp;Y$5)))</f>
        <v/>
      </c>
      <c r="AA310" s="44">
        <f>ROUND(Y310-Z310,2)</f>
        <v/>
      </c>
      <c r="AB310" s="44">
        <f>ROUND(AF309*N(Debts!$D$10)/12,2)</f>
        <v/>
      </c>
      <c r="AC310" s="44">
        <f>MIN(N(Debts!$E$10),AF309+AB310)</f>
        <v/>
      </c>
      <c r="AD310" s="44">
        <f>AF309+AB310-AC310</f>
        <v/>
      </c>
      <c r="AE310" s="44">
        <f>MIN(AD310,MAX(0,$C310-SUMIFS($H310:$AU310,$H$6:$AU$6,"Rest",$H$5:$AU$5,"&lt;"&amp;AD$5)))</f>
        <v/>
      </c>
      <c r="AF310" s="44">
        <f>ROUND(AD310-AE310,2)</f>
        <v/>
      </c>
      <c r="AG310" s="44">
        <f>ROUND(AK309*N(Debts!$D$11)/12,2)</f>
        <v/>
      </c>
      <c r="AH310" s="44">
        <f>MIN(N(Debts!$E$11),AK309+AG310)</f>
        <v/>
      </c>
      <c r="AI310" s="44">
        <f>AK309+AG310-AH310</f>
        <v/>
      </c>
      <c r="AJ310" s="44">
        <f>MIN(AI310,MAX(0,$C310-SUMIFS($H310:$AU310,$H$6:$AU$6,"Rest",$H$5:$AU$5,"&lt;"&amp;AI$5)))</f>
        <v/>
      </c>
      <c r="AK310" s="44">
        <f>ROUND(AI310-AJ310,2)</f>
        <v/>
      </c>
      <c r="AL310" s="44">
        <f>ROUND(AP309*N(Debts!$D$12)/12,2)</f>
        <v/>
      </c>
      <c r="AM310" s="44">
        <f>MIN(N(Debts!$E$12),AP309+AL310)</f>
        <v/>
      </c>
      <c r="AN310" s="44">
        <f>AP309+AL310-AM310</f>
        <v/>
      </c>
      <c r="AO310" s="44">
        <f>MIN(AN310,MAX(0,$C310-SUMIFS($H310:$AU310,$H$6:$AU$6,"Rest",$H$5:$AU$5,"&lt;"&amp;AN$5)))</f>
        <v/>
      </c>
      <c r="AP310" s="44">
        <f>ROUND(AN310-AO310,2)</f>
        <v/>
      </c>
      <c r="AQ310" s="44">
        <f>ROUND(AU309*N(Debts!$D$13)/12,2)</f>
        <v/>
      </c>
      <c r="AR310" s="44">
        <f>MIN(N(Debts!$E$13),AU309+AQ310)</f>
        <v/>
      </c>
      <c r="AS310" s="44">
        <f>AU309+AQ310-AR310</f>
        <v/>
      </c>
      <c r="AT310" s="44">
        <f>MIN(AS310,MAX(0,$C310-SUMIFS($H310:$AU310,$H$6:$AU$6,"Rest",$H$5:$AU$5,"&lt;"&amp;AS$5)))</f>
        <v/>
      </c>
      <c r="AU310" s="44">
        <f>ROUND(AS310-AT310,2)</f>
        <v/>
      </c>
    </row>
    <row r="311">
      <c r="A311" s="43" t="n">
        <v>304</v>
      </c>
      <c r="B311" s="45">
        <f>EDATE(Plan!$C$7,A311-1)</f>
        <v/>
      </c>
      <c r="C311" s="46">
        <f>IF(F310&lt;=0.005,0,MAX(0,Plan!$C$6-SUMIF($H$6:$AU$6,"Min paid",H311:AU311)))</f>
        <v/>
      </c>
      <c r="D311" s="46">
        <f>SUMIF($H$6:$AU$6,"Interest",H311:AU311)</f>
        <v/>
      </c>
      <c r="E311" s="46">
        <f>SUMIF($H$6:$AU$6,"Min paid",H311:AU311)+SUMIF($H$6:$AU$6,"Extra paid",H311:AU311)</f>
        <v/>
      </c>
      <c r="F311" s="46">
        <f>SUMIF($H$6:$AU$6,"Balance",H311:AU311)</f>
        <v/>
      </c>
      <c r="G311" s="47">
        <f>IF(AND(F311&lt;=0.005,F310&gt;0.005),A311,"")</f>
        <v/>
      </c>
      <c r="H311" s="44">
        <f>ROUND(L310*N(Debts!$D$6)/12,2)</f>
        <v/>
      </c>
      <c r="I311" s="44">
        <f>MIN(N(Debts!$E$6),L310+H311)</f>
        <v/>
      </c>
      <c r="J311" s="44">
        <f>L310+H311-I311</f>
        <v/>
      </c>
      <c r="K311" s="44">
        <f>MIN(J311,MAX(0,$C311-SUMIFS($H311:$AU311,$H$6:$AU$6,"Rest",$H$5:$AU$5,"&lt;"&amp;J$5)))</f>
        <v/>
      </c>
      <c r="L311" s="44">
        <f>ROUND(J311-K311,2)</f>
        <v/>
      </c>
      <c r="M311" s="44">
        <f>ROUND(Q310*N(Debts!$D$7)/12,2)</f>
        <v/>
      </c>
      <c r="N311" s="44">
        <f>MIN(N(Debts!$E$7),Q310+M311)</f>
        <v/>
      </c>
      <c r="O311" s="44">
        <f>Q310+M311-N311</f>
        <v/>
      </c>
      <c r="P311" s="44">
        <f>MIN(O311,MAX(0,$C311-SUMIFS($H311:$AU311,$H$6:$AU$6,"Rest",$H$5:$AU$5,"&lt;"&amp;O$5)))</f>
        <v/>
      </c>
      <c r="Q311" s="44">
        <f>ROUND(O311-P311,2)</f>
        <v/>
      </c>
      <c r="R311" s="44">
        <f>ROUND(V310*N(Debts!$D$8)/12,2)</f>
        <v/>
      </c>
      <c r="S311" s="44">
        <f>MIN(N(Debts!$E$8),V310+R311)</f>
        <v/>
      </c>
      <c r="T311" s="44">
        <f>V310+R311-S311</f>
        <v/>
      </c>
      <c r="U311" s="44">
        <f>MIN(T311,MAX(0,$C311-SUMIFS($H311:$AU311,$H$6:$AU$6,"Rest",$H$5:$AU$5,"&lt;"&amp;T$5)))</f>
        <v/>
      </c>
      <c r="V311" s="44">
        <f>ROUND(T311-U311,2)</f>
        <v/>
      </c>
      <c r="W311" s="44">
        <f>ROUND(AA310*N(Debts!$D$9)/12,2)</f>
        <v/>
      </c>
      <c r="X311" s="44">
        <f>MIN(N(Debts!$E$9),AA310+W311)</f>
        <v/>
      </c>
      <c r="Y311" s="44">
        <f>AA310+W311-X311</f>
        <v/>
      </c>
      <c r="Z311" s="44">
        <f>MIN(Y311,MAX(0,$C311-SUMIFS($H311:$AU311,$H$6:$AU$6,"Rest",$H$5:$AU$5,"&lt;"&amp;Y$5)))</f>
        <v/>
      </c>
      <c r="AA311" s="44">
        <f>ROUND(Y311-Z311,2)</f>
        <v/>
      </c>
      <c r="AB311" s="44">
        <f>ROUND(AF310*N(Debts!$D$10)/12,2)</f>
        <v/>
      </c>
      <c r="AC311" s="44">
        <f>MIN(N(Debts!$E$10),AF310+AB311)</f>
        <v/>
      </c>
      <c r="AD311" s="44">
        <f>AF310+AB311-AC311</f>
        <v/>
      </c>
      <c r="AE311" s="44">
        <f>MIN(AD311,MAX(0,$C311-SUMIFS($H311:$AU311,$H$6:$AU$6,"Rest",$H$5:$AU$5,"&lt;"&amp;AD$5)))</f>
        <v/>
      </c>
      <c r="AF311" s="44">
        <f>ROUND(AD311-AE311,2)</f>
        <v/>
      </c>
      <c r="AG311" s="44">
        <f>ROUND(AK310*N(Debts!$D$11)/12,2)</f>
        <v/>
      </c>
      <c r="AH311" s="44">
        <f>MIN(N(Debts!$E$11),AK310+AG311)</f>
        <v/>
      </c>
      <c r="AI311" s="44">
        <f>AK310+AG311-AH311</f>
        <v/>
      </c>
      <c r="AJ311" s="44">
        <f>MIN(AI311,MAX(0,$C311-SUMIFS($H311:$AU311,$H$6:$AU$6,"Rest",$H$5:$AU$5,"&lt;"&amp;AI$5)))</f>
        <v/>
      </c>
      <c r="AK311" s="44">
        <f>ROUND(AI311-AJ311,2)</f>
        <v/>
      </c>
      <c r="AL311" s="44">
        <f>ROUND(AP310*N(Debts!$D$12)/12,2)</f>
        <v/>
      </c>
      <c r="AM311" s="44">
        <f>MIN(N(Debts!$E$12),AP310+AL311)</f>
        <v/>
      </c>
      <c r="AN311" s="44">
        <f>AP310+AL311-AM311</f>
        <v/>
      </c>
      <c r="AO311" s="44">
        <f>MIN(AN311,MAX(0,$C311-SUMIFS($H311:$AU311,$H$6:$AU$6,"Rest",$H$5:$AU$5,"&lt;"&amp;AN$5)))</f>
        <v/>
      </c>
      <c r="AP311" s="44">
        <f>ROUND(AN311-AO311,2)</f>
        <v/>
      </c>
      <c r="AQ311" s="44">
        <f>ROUND(AU310*N(Debts!$D$13)/12,2)</f>
        <v/>
      </c>
      <c r="AR311" s="44">
        <f>MIN(N(Debts!$E$13),AU310+AQ311)</f>
        <v/>
      </c>
      <c r="AS311" s="44">
        <f>AU310+AQ311-AR311</f>
        <v/>
      </c>
      <c r="AT311" s="44">
        <f>MIN(AS311,MAX(0,$C311-SUMIFS($H311:$AU311,$H$6:$AU$6,"Rest",$H$5:$AU$5,"&lt;"&amp;AS$5)))</f>
        <v/>
      </c>
      <c r="AU311" s="44">
        <f>ROUND(AS311-AT311,2)</f>
        <v/>
      </c>
    </row>
    <row r="312">
      <c r="A312" s="43" t="n">
        <v>305</v>
      </c>
      <c r="B312" s="45">
        <f>EDATE(Plan!$C$7,A312-1)</f>
        <v/>
      </c>
      <c r="C312" s="46">
        <f>IF(F311&lt;=0.005,0,MAX(0,Plan!$C$6-SUMIF($H$6:$AU$6,"Min paid",H312:AU312)))</f>
        <v/>
      </c>
      <c r="D312" s="46">
        <f>SUMIF($H$6:$AU$6,"Interest",H312:AU312)</f>
        <v/>
      </c>
      <c r="E312" s="46">
        <f>SUMIF($H$6:$AU$6,"Min paid",H312:AU312)+SUMIF($H$6:$AU$6,"Extra paid",H312:AU312)</f>
        <v/>
      </c>
      <c r="F312" s="46">
        <f>SUMIF($H$6:$AU$6,"Balance",H312:AU312)</f>
        <v/>
      </c>
      <c r="G312" s="47">
        <f>IF(AND(F312&lt;=0.005,F311&gt;0.005),A312,"")</f>
        <v/>
      </c>
      <c r="H312" s="44">
        <f>ROUND(L311*N(Debts!$D$6)/12,2)</f>
        <v/>
      </c>
      <c r="I312" s="44">
        <f>MIN(N(Debts!$E$6),L311+H312)</f>
        <v/>
      </c>
      <c r="J312" s="44">
        <f>L311+H312-I312</f>
        <v/>
      </c>
      <c r="K312" s="44">
        <f>MIN(J312,MAX(0,$C312-SUMIFS($H312:$AU312,$H$6:$AU$6,"Rest",$H$5:$AU$5,"&lt;"&amp;J$5)))</f>
        <v/>
      </c>
      <c r="L312" s="44">
        <f>ROUND(J312-K312,2)</f>
        <v/>
      </c>
      <c r="M312" s="44">
        <f>ROUND(Q311*N(Debts!$D$7)/12,2)</f>
        <v/>
      </c>
      <c r="N312" s="44">
        <f>MIN(N(Debts!$E$7),Q311+M312)</f>
        <v/>
      </c>
      <c r="O312" s="44">
        <f>Q311+M312-N312</f>
        <v/>
      </c>
      <c r="P312" s="44">
        <f>MIN(O312,MAX(0,$C312-SUMIFS($H312:$AU312,$H$6:$AU$6,"Rest",$H$5:$AU$5,"&lt;"&amp;O$5)))</f>
        <v/>
      </c>
      <c r="Q312" s="44">
        <f>ROUND(O312-P312,2)</f>
        <v/>
      </c>
      <c r="R312" s="44">
        <f>ROUND(V311*N(Debts!$D$8)/12,2)</f>
        <v/>
      </c>
      <c r="S312" s="44">
        <f>MIN(N(Debts!$E$8),V311+R312)</f>
        <v/>
      </c>
      <c r="T312" s="44">
        <f>V311+R312-S312</f>
        <v/>
      </c>
      <c r="U312" s="44">
        <f>MIN(T312,MAX(0,$C312-SUMIFS($H312:$AU312,$H$6:$AU$6,"Rest",$H$5:$AU$5,"&lt;"&amp;T$5)))</f>
        <v/>
      </c>
      <c r="V312" s="44">
        <f>ROUND(T312-U312,2)</f>
        <v/>
      </c>
      <c r="W312" s="44">
        <f>ROUND(AA311*N(Debts!$D$9)/12,2)</f>
        <v/>
      </c>
      <c r="X312" s="44">
        <f>MIN(N(Debts!$E$9),AA311+W312)</f>
        <v/>
      </c>
      <c r="Y312" s="44">
        <f>AA311+W312-X312</f>
        <v/>
      </c>
      <c r="Z312" s="44">
        <f>MIN(Y312,MAX(0,$C312-SUMIFS($H312:$AU312,$H$6:$AU$6,"Rest",$H$5:$AU$5,"&lt;"&amp;Y$5)))</f>
        <v/>
      </c>
      <c r="AA312" s="44">
        <f>ROUND(Y312-Z312,2)</f>
        <v/>
      </c>
      <c r="AB312" s="44">
        <f>ROUND(AF311*N(Debts!$D$10)/12,2)</f>
        <v/>
      </c>
      <c r="AC312" s="44">
        <f>MIN(N(Debts!$E$10),AF311+AB312)</f>
        <v/>
      </c>
      <c r="AD312" s="44">
        <f>AF311+AB312-AC312</f>
        <v/>
      </c>
      <c r="AE312" s="44">
        <f>MIN(AD312,MAX(0,$C312-SUMIFS($H312:$AU312,$H$6:$AU$6,"Rest",$H$5:$AU$5,"&lt;"&amp;AD$5)))</f>
        <v/>
      </c>
      <c r="AF312" s="44">
        <f>ROUND(AD312-AE312,2)</f>
        <v/>
      </c>
      <c r="AG312" s="44">
        <f>ROUND(AK311*N(Debts!$D$11)/12,2)</f>
        <v/>
      </c>
      <c r="AH312" s="44">
        <f>MIN(N(Debts!$E$11),AK311+AG312)</f>
        <v/>
      </c>
      <c r="AI312" s="44">
        <f>AK311+AG312-AH312</f>
        <v/>
      </c>
      <c r="AJ312" s="44">
        <f>MIN(AI312,MAX(0,$C312-SUMIFS($H312:$AU312,$H$6:$AU$6,"Rest",$H$5:$AU$5,"&lt;"&amp;AI$5)))</f>
        <v/>
      </c>
      <c r="AK312" s="44">
        <f>ROUND(AI312-AJ312,2)</f>
        <v/>
      </c>
      <c r="AL312" s="44">
        <f>ROUND(AP311*N(Debts!$D$12)/12,2)</f>
        <v/>
      </c>
      <c r="AM312" s="44">
        <f>MIN(N(Debts!$E$12),AP311+AL312)</f>
        <v/>
      </c>
      <c r="AN312" s="44">
        <f>AP311+AL312-AM312</f>
        <v/>
      </c>
      <c r="AO312" s="44">
        <f>MIN(AN312,MAX(0,$C312-SUMIFS($H312:$AU312,$H$6:$AU$6,"Rest",$H$5:$AU$5,"&lt;"&amp;AN$5)))</f>
        <v/>
      </c>
      <c r="AP312" s="44">
        <f>ROUND(AN312-AO312,2)</f>
        <v/>
      </c>
      <c r="AQ312" s="44">
        <f>ROUND(AU311*N(Debts!$D$13)/12,2)</f>
        <v/>
      </c>
      <c r="AR312" s="44">
        <f>MIN(N(Debts!$E$13),AU311+AQ312)</f>
        <v/>
      </c>
      <c r="AS312" s="44">
        <f>AU311+AQ312-AR312</f>
        <v/>
      </c>
      <c r="AT312" s="44">
        <f>MIN(AS312,MAX(0,$C312-SUMIFS($H312:$AU312,$H$6:$AU$6,"Rest",$H$5:$AU$5,"&lt;"&amp;AS$5)))</f>
        <v/>
      </c>
      <c r="AU312" s="44">
        <f>ROUND(AS312-AT312,2)</f>
        <v/>
      </c>
    </row>
    <row r="313">
      <c r="A313" s="43" t="n">
        <v>306</v>
      </c>
      <c r="B313" s="45">
        <f>EDATE(Plan!$C$7,A313-1)</f>
        <v/>
      </c>
      <c r="C313" s="46">
        <f>IF(F312&lt;=0.005,0,MAX(0,Plan!$C$6-SUMIF($H$6:$AU$6,"Min paid",H313:AU313)))</f>
        <v/>
      </c>
      <c r="D313" s="46">
        <f>SUMIF($H$6:$AU$6,"Interest",H313:AU313)</f>
        <v/>
      </c>
      <c r="E313" s="46">
        <f>SUMIF($H$6:$AU$6,"Min paid",H313:AU313)+SUMIF($H$6:$AU$6,"Extra paid",H313:AU313)</f>
        <v/>
      </c>
      <c r="F313" s="46">
        <f>SUMIF($H$6:$AU$6,"Balance",H313:AU313)</f>
        <v/>
      </c>
      <c r="G313" s="47">
        <f>IF(AND(F313&lt;=0.005,F312&gt;0.005),A313,"")</f>
        <v/>
      </c>
      <c r="H313" s="44">
        <f>ROUND(L312*N(Debts!$D$6)/12,2)</f>
        <v/>
      </c>
      <c r="I313" s="44">
        <f>MIN(N(Debts!$E$6),L312+H313)</f>
        <v/>
      </c>
      <c r="J313" s="44">
        <f>L312+H313-I313</f>
        <v/>
      </c>
      <c r="K313" s="44">
        <f>MIN(J313,MAX(0,$C313-SUMIFS($H313:$AU313,$H$6:$AU$6,"Rest",$H$5:$AU$5,"&lt;"&amp;J$5)))</f>
        <v/>
      </c>
      <c r="L313" s="44">
        <f>ROUND(J313-K313,2)</f>
        <v/>
      </c>
      <c r="M313" s="44">
        <f>ROUND(Q312*N(Debts!$D$7)/12,2)</f>
        <v/>
      </c>
      <c r="N313" s="44">
        <f>MIN(N(Debts!$E$7),Q312+M313)</f>
        <v/>
      </c>
      <c r="O313" s="44">
        <f>Q312+M313-N313</f>
        <v/>
      </c>
      <c r="P313" s="44">
        <f>MIN(O313,MAX(0,$C313-SUMIFS($H313:$AU313,$H$6:$AU$6,"Rest",$H$5:$AU$5,"&lt;"&amp;O$5)))</f>
        <v/>
      </c>
      <c r="Q313" s="44">
        <f>ROUND(O313-P313,2)</f>
        <v/>
      </c>
      <c r="R313" s="44">
        <f>ROUND(V312*N(Debts!$D$8)/12,2)</f>
        <v/>
      </c>
      <c r="S313" s="44">
        <f>MIN(N(Debts!$E$8),V312+R313)</f>
        <v/>
      </c>
      <c r="T313" s="44">
        <f>V312+R313-S313</f>
        <v/>
      </c>
      <c r="U313" s="44">
        <f>MIN(T313,MAX(0,$C313-SUMIFS($H313:$AU313,$H$6:$AU$6,"Rest",$H$5:$AU$5,"&lt;"&amp;T$5)))</f>
        <v/>
      </c>
      <c r="V313" s="44">
        <f>ROUND(T313-U313,2)</f>
        <v/>
      </c>
      <c r="W313" s="44">
        <f>ROUND(AA312*N(Debts!$D$9)/12,2)</f>
        <v/>
      </c>
      <c r="X313" s="44">
        <f>MIN(N(Debts!$E$9),AA312+W313)</f>
        <v/>
      </c>
      <c r="Y313" s="44">
        <f>AA312+W313-X313</f>
        <v/>
      </c>
      <c r="Z313" s="44">
        <f>MIN(Y313,MAX(0,$C313-SUMIFS($H313:$AU313,$H$6:$AU$6,"Rest",$H$5:$AU$5,"&lt;"&amp;Y$5)))</f>
        <v/>
      </c>
      <c r="AA313" s="44">
        <f>ROUND(Y313-Z313,2)</f>
        <v/>
      </c>
      <c r="AB313" s="44">
        <f>ROUND(AF312*N(Debts!$D$10)/12,2)</f>
        <v/>
      </c>
      <c r="AC313" s="44">
        <f>MIN(N(Debts!$E$10),AF312+AB313)</f>
        <v/>
      </c>
      <c r="AD313" s="44">
        <f>AF312+AB313-AC313</f>
        <v/>
      </c>
      <c r="AE313" s="44">
        <f>MIN(AD313,MAX(0,$C313-SUMIFS($H313:$AU313,$H$6:$AU$6,"Rest",$H$5:$AU$5,"&lt;"&amp;AD$5)))</f>
        <v/>
      </c>
      <c r="AF313" s="44">
        <f>ROUND(AD313-AE313,2)</f>
        <v/>
      </c>
      <c r="AG313" s="44">
        <f>ROUND(AK312*N(Debts!$D$11)/12,2)</f>
        <v/>
      </c>
      <c r="AH313" s="44">
        <f>MIN(N(Debts!$E$11),AK312+AG313)</f>
        <v/>
      </c>
      <c r="AI313" s="44">
        <f>AK312+AG313-AH313</f>
        <v/>
      </c>
      <c r="AJ313" s="44">
        <f>MIN(AI313,MAX(0,$C313-SUMIFS($H313:$AU313,$H$6:$AU$6,"Rest",$H$5:$AU$5,"&lt;"&amp;AI$5)))</f>
        <v/>
      </c>
      <c r="AK313" s="44">
        <f>ROUND(AI313-AJ313,2)</f>
        <v/>
      </c>
      <c r="AL313" s="44">
        <f>ROUND(AP312*N(Debts!$D$12)/12,2)</f>
        <v/>
      </c>
      <c r="AM313" s="44">
        <f>MIN(N(Debts!$E$12),AP312+AL313)</f>
        <v/>
      </c>
      <c r="AN313" s="44">
        <f>AP312+AL313-AM313</f>
        <v/>
      </c>
      <c r="AO313" s="44">
        <f>MIN(AN313,MAX(0,$C313-SUMIFS($H313:$AU313,$H$6:$AU$6,"Rest",$H$5:$AU$5,"&lt;"&amp;AN$5)))</f>
        <v/>
      </c>
      <c r="AP313" s="44">
        <f>ROUND(AN313-AO313,2)</f>
        <v/>
      </c>
      <c r="AQ313" s="44">
        <f>ROUND(AU312*N(Debts!$D$13)/12,2)</f>
        <v/>
      </c>
      <c r="AR313" s="44">
        <f>MIN(N(Debts!$E$13),AU312+AQ313)</f>
        <v/>
      </c>
      <c r="AS313" s="44">
        <f>AU312+AQ313-AR313</f>
        <v/>
      </c>
      <c r="AT313" s="44">
        <f>MIN(AS313,MAX(0,$C313-SUMIFS($H313:$AU313,$H$6:$AU$6,"Rest",$H$5:$AU$5,"&lt;"&amp;AS$5)))</f>
        <v/>
      </c>
      <c r="AU313" s="44">
        <f>ROUND(AS313-AT313,2)</f>
        <v/>
      </c>
    </row>
    <row r="314">
      <c r="A314" s="43" t="n">
        <v>307</v>
      </c>
      <c r="B314" s="45">
        <f>EDATE(Plan!$C$7,A314-1)</f>
        <v/>
      </c>
      <c r="C314" s="46">
        <f>IF(F313&lt;=0.005,0,MAX(0,Plan!$C$6-SUMIF($H$6:$AU$6,"Min paid",H314:AU314)))</f>
        <v/>
      </c>
      <c r="D314" s="46">
        <f>SUMIF($H$6:$AU$6,"Interest",H314:AU314)</f>
        <v/>
      </c>
      <c r="E314" s="46">
        <f>SUMIF($H$6:$AU$6,"Min paid",H314:AU314)+SUMIF($H$6:$AU$6,"Extra paid",H314:AU314)</f>
        <v/>
      </c>
      <c r="F314" s="46">
        <f>SUMIF($H$6:$AU$6,"Balance",H314:AU314)</f>
        <v/>
      </c>
      <c r="G314" s="47">
        <f>IF(AND(F314&lt;=0.005,F313&gt;0.005),A314,"")</f>
        <v/>
      </c>
      <c r="H314" s="44">
        <f>ROUND(L313*N(Debts!$D$6)/12,2)</f>
        <v/>
      </c>
      <c r="I314" s="44">
        <f>MIN(N(Debts!$E$6),L313+H314)</f>
        <v/>
      </c>
      <c r="J314" s="44">
        <f>L313+H314-I314</f>
        <v/>
      </c>
      <c r="K314" s="44">
        <f>MIN(J314,MAX(0,$C314-SUMIFS($H314:$AU314,$H$6:$AU$6,"Rest",$H$5:$AU$5,"&lt;"&amp;J$5)))</f>
        <v/>
      </c>
      <c r="L314" s="44">
        <f>ROUND(J314-K314,2)</f>
        <v/>
      </c>
      <c r="M314" s="44">
        <f>ROUND(Q313*N(Debts!$D$7)/12,2)</f>
        <v/>
      </c>
      <c r="N314" s="44">
        <f>MIN(N(Debts!$E$7),Q313+M314)</f>
        <v/>
      </c>
      <c r="O314" s="44">
        <f>Q313+M314-N314</f>
        <v/>
      </c>
      <c r="P314" s="44">
        <f>MIN(O314,MAX(0,$C314-SUMIFS($H314:$AU314,$H$6:$AU$6,"Rest",$H$5:$AU$5,"&lt;"&amp;O$5)))</f>
        <v/>
      </c>
      <c r="Q314" s="44">
        <f>ROUND(O314-P314,2)</f>
        <v/>
      </c>
      <c r="R314" s="44">
        <f>ROUND(V313*N(Debts!$D$8)/12,2)</f>
        <v/>
      </c>
      <c r="S314" s="44">
        <f>MIN(N(Debts!$E$8),V313+R314)</f>
        <v/>
      </c>
      <c r="T314" s="44">
        <f>V313+R314-S314</f>
        <v/>
      </c>
      <c r="U314" s="44">
        <f>MIN(T314,MAX(0,$C314-SUMIFS($H314:$AU314,$H$6:$AU$6,"Rest",$H$5:$AU$5,"&lt;"&amp;T$5)))</f>
        <v/>
      </c>
      <c r="V314" s="44">
        <f>ROUND(T314-U314,2)</f>
        <v/>
      </c>
      <c r="W314" s="44">
        <f>ROUND(AA313*N(Debts!$D$9)/12,2)</f>
        <v/>
      </c>
      <c r="X314" s="44">
        <f>MIN(N(Debts!$E$9),AA313+W314)</f>
        <v/>
      </c>
      <c r="Y314" s="44">
        <f>AA313+W314-X314</f>
        <v/>
      </c>
      <c r="Z314" s="44">
        <f>MIN(Y314,MAX(0,$C314-SUMIFS($H314:$AU314,$H$6:$AU$6,"Rest",$H$5:$AU$5,"&lt;"&amp;Y$5)))</f>
        <v/>
      </c>
      <c r="AA314" s="44">
        <f>ROUND(Y314-Z314,2)</f>
        <v/>
      </c>
      <c r="AB314" s="44">
        <f>ROUND(AF313*N(Debts!$D$10)/12,2)</f>
        <v/>
      </c>
      <c r="AC314" s="44">
        <f>MIN(N(Debts!$E$10),AF313+AB314)</f>
        <v/>
      </c>
      <c r="AD314" s="44">
        <f>AF313+AB314-AC314</f>
        <v/>
      </c>
      <c r="AE314" s="44">
        <f>MIN(AD314,MAX(0,$C314-SUMIFS($H314:$AU314,$H$6:$AU$6,"Rest",$H$5:$AU$5,"&lt;"&amp;AD$5)))</f>
        <v/>
      </c>
      <c r="AF314" s="44">
        <f>ROUND(AD314-AE314,2)</f>
        <v/>
      </c>
      <c r="AG314" s="44">
        <f>ROUND(AK313*N(Debts!$D$11)/12,2)</f>
        <v/>
      </c>
      <c r="AH314" s="44">
        <f>MIN(N(Debts!$E$11),AK313+AG314)</f>
        <v/>
      </c>
      <c r="AI314" s="44">
        <f>AK313+AG314-AH314</f>
        <v/>
      </c>
      <c r="AJ314" s="44">
        <f>MIN(AI314,MAX(0,$C314-SUMIFS($H314:$AU314,$H$6:$AU$6,"Rest",$H$5:$AU$5,"&lt;"&amp;AI$5)))</f>
        <v/>
      </c>
      <c r="AK314" s="44">
        <f>ROUND(AI314-AJ314,2)</f>
        <v/>
      </c>
      <c r="AL314" s="44">
        <f>ROUND(AP313*N(Debts!$D$12)/12,2)</f>
        <v/>
      </c>
      <c r="AM314" s="44">
        <f>MIN(N(Debts!$E$12),AP313+AL314)</f>
        <v/>
      </c>
      <c r="AN314" s="44">
        <f>AP313+AL314-AM314</f>
        <v/>
      </c>
      <c r="AO314" s="44">
        <f>MIN(AN314,MAX(0,$C314-SUMIFS($H314:$AU314,$H$6:$AU$6,"Rest",$H$5:$AU$5,"&lt;"&amp;AN$5)))</f>
        <v/>
      </c>
      <c r="AP314" s="44">
        <f>ROUND(AN314-AO314,2)</f>
        <v/>
      </c>
      <c r="AQ314" s="44">
        <f>ROUND(AU313*N(Debts!$D$13)/12,2)</f>
        <v/>
      </c>
      <c r="AR314" s="44">
        <f>MIN(N(Debts!$E$13),AU313+AQ314)</f>
        <v/>
      </c>
      <c r="AS314" s="44">
        <f>AU313+AQ314-AR314</f>
        <v/>
      </c>
      <c r="AT314" s="44">
        <f>MIN(AS314,MAX(0,$C314-SUMIFS($H314:$AU314,$H$6:$AU$6,"Rest",$H$5:$AU$5,"&lt;"&amp;AS$5)))</f>
        <v/>
      </c>
      <c r="AU314" s="44">
        <f>ROUND(AS314-AT314,2)</f>
        <v/>
      </c>
    </row>
    <row r="315">
      <c r="A315" s="43" t="n">
        <v>308</v>
      </c>
      <c r="B315" s="45">
        <f>EDATE(Plan!$C$7,A315-1)</f>
        <v/>
      </c>
      <c r="C315" s="46">
        <f>IF(F314&lt;=0.005,0,MAX(0,Plan!$C$6-SUMIF($H$6:$AU$6,"Min paid",H315:AU315)))</f>
        <v/>
      </c>
      <c r="D315" s="46">
        <f>SUMIF($H$6:$AU$6,"Interest",H315:AU315)</f>
        <v/>
      </c>
      <c r="E315" s="46">
        <f>SUMIF($H$6:$AU$6,"Min paid",H315:AU315)+SUMIF($H$6:$AU$6,"Extra paid",H315:AU315)</f>
        <v/>
      </c>
      <c r="F315" s="46">
        <f>SUMIF($H$6:$AU$6,"Balance",H315:AU315)</f>
        <v/>
      </c>
      <c r="G315" s="47">
        <f>IF(AND(F315&lt;=0.005,F314&gt;0.005),A315,"")</f>
        <v/>
      </c>
      <c r="H315" s="44">
        <f>ROUND(L314*N(Debts!$D$6)/12,2)</f>
        <v/>
      </c>
      <c r="I315" s="44">
        <f>MIN(N(Debts!$E$6),L314+H315)</f>
        <v/>
      </c>
      <c r="J315" s="44">
        <f>L314+H315-I315</f>
        <v/>
      </c>
      <c r="K315" s="44">
        <f>MIN(J315,MAX(0,$C315-SUMIFS($H315:$AU315,$H$6:$AU$6,"Rest",$H$5:$AU$5,"&lt;"&amp;J$5)))</f>
        <v/>
      </c>
      <c r="L315" s="44">
        <f>ROUND(J315-K315,2)</f>
        <v/>
      </c>
      <c r="M315" s="44">
        <f>ROUND(Q314*N(Debts!$D$7)/12,2)</f>
        <v/>
      </c>
      <c r="N315" s="44">
        <f>MIN(N(Debts!$E$7),Q314+M315)</f>
        <v/>
      </c>
      <c r="O315" s="44">
        <f>Q314+M315-N315</f>
        <v/>
      </c>
      <c r="P315" s="44">
        <f>MIN(O315,MAX(0,$C315-SUMIFS($H315:$AU315,$H$6:$AU$6,"Rest",$H$5:$AU$5,"&lt;"&amp;O$5)))</f>
        <v/>
      </c>
      <c r="Q315" s="44">
        <f>ROUND(O315-P315,2)</f>
        <v/>
      </c>
      <c r="R315" s="44">
        <f>ROUND(V314*N(Debts!$D$8)/12,2)</f>
        <v/>
      </c>
      <c r="S315" s="44">
        <f>MIN(N(Debts!$E$8),V314+R315)</f>
        <v/>
      </c>
      <c r="T315" s="44">
        <f>V314+R315-S315</f>
        <v/>
      </c>
      <c r="U315" s="44">
        <f>MIN(T315,MAX(0,$C315-SUMIFS($H315:$AU315,$H$6:$AU$6,"Rest",$H$5:$AU$5,"&lt;"&amp;T$5)))</f>
        <v/>
      </c>
      <c r="V315" s="44">
        <f>ROUND(T315-U315,2)</f>
        <v/>
      </c>
      <c r="W315" s="44">
        <f>ROUND(AA314*N(Debts!$D$9)/12,2)</f>
        <v/>
      </c>
      <c r="X315" s="44">
        <f>MIN(N(Debts!$E$9),AA314+W315)</f>
        <v/>
      </c>
      <c r="Y315" s="44">
        <f>AA314+W315-X315</f>
        <v/>
      </c>
      <c r="Z315" s="44">
        <f>MIN(Y315,MAX(0,$C315-SUMIFS($H315:$AU315,$H$6:$AU$6,"Rest",$H$5:$AU$5,"&lt;"&amp;Y$5)))</f>
        <v/>
      </c>
      <c r="AA315" s="44">
        <f>ROUND(Y315-Z315,2)</f>
        <v/>
      </c>
      <c r="AB315" s="44">
        <f>ROUND(AF314*N(Debts!$D$10)/12,2)</f>
        <v/>
      </c>
      <c r="AC315" s="44">
        <f>MIN(N(Debts!$E$10),AF314+AB315)</f>
        <v/>
      </c>
      <c r="AD315" s="44">
        <f>AF314+AB315-AC315</f>
        <v/>
      </c>
      <c r="AE315" s="44">
        <f>MIN(AD315,MAX(0,$C315-SUMIFS($H315:$AU315,$H$6:$AU$6,"Rest",$H$5:$AU$5,"&lt;"&amp;AD$5)))</f>
        <v/>
      </c>
      <c r="AF315" s="44">
        <f>ROUND(AD315-AE315,2)</f>
        <v/>
      </c>
      <c r="AG315" s="44">
        <f>ROUND(AK314*N(Debts!$D$11)/12,2)</f>
        <v/>
      </c>
      <c r="AH315" s="44">
        <f>MIN(N(Debts!$E$11),AK314+AG315)</f>
        <v/>
      </c>
      <c r="AI315" s="44">
        <f>AK314+AG315-AH315</f>
        <v/>
      </c>
      <c r="AJ315" s="44">
        <f>MIN(AI315,MAX(0,$C315-SUMIFS($H315:$AU315,$H$6:$AU$6,"Rest",$H$5:$AU$5,"&lt;"&amp;AI$5)))</f>
        <v/>
      </c>
      <c r="AK315" s="44">
        <f>ROUND(AI315-AJ315,2)</f>
        <v/>
      </c>
      <c r="AL315" s="44">
        <f>ROUND(AP314*N(Debts!$D$12)/12,2)</f>
        <v/>
      </c>
      <c r="AM315" s="44">
        <f>MIN(N(Debts!$E$12),AP314+AL315)</f>
        <v/>
      </c>
      <c r="AN315" s="44">
        <f>AP314+AL315-AM315</f>
        <v/>
      </c>
      <c r="AO315" s="44">
        <f>MIN(AN315,MAX(0,$C315-SUMIFS($H315:$AU315,$H$6:$AU$6,"Rest",$H$5:$AU$5,"&lt;"&amp;AN$5)))</f>
        <v/>
      </c>
      <c r="AP315" s="44">
        <f>ROUND(AN315-AO315,2)</f>
        <v/>
      </c>
      <c r="AQ315" s="44">
        <f>ROUND(AU314*N(Debts!$D$13)/12,2)</f>
        <v/>
      </c>
      <c r="AR315" s="44">
        <f>MIN(N(Debts!$E$13),AU314+AQ315)</f>
        <v/>
      </c>
      <c r="AS315" s="44">
        <f>AU314+AQ315-AR315</f>
        <v/>
      </c>
      <c r="AT315" s="44">
        <f>MIN(AS315,MAX(0,$C315-SUMIFS($H315:$AU315,$H$6:$AU$6,"Rest",$H$5:$AU$5,"&lt;"&amp;AS$5)))</f>
        <v/>
      </c>
      <c r="AU315" s="44">
        <f>ROUND(AS315-AT315,2)</f>
        <v/>
      </c>
    </row>
    <row r="316">
      <c r="A316" s="43" t="n">
        <v>309</v>
      </c>
      <c r="B316" s="45">
        <f>EDATE(Plan!$C$7,A316-1)</f>
        <v/>
      </c>
      <c r="C316" s="46">
        <f>IF(F315&lt;=0.005,0,MAX(0,Plan!$C$6-SUMIF($H$6:$AU$6,"Min paid",H316:AU316)))</f>
        <v/>
      </c>
      <c r="D316" s="46">
        <f>SUMIF($H$6:$AU$6,"Interest",H316:AU316)</f>
        <v/>
      </c>
      <c r="E316" s="46">
        <f>SUMIF($H$6:$AU$6,"Min paid",H316:AU316)+SUMIF($H$6:$AU$6,"Extra paid",H316:AU316)</f>
        <v/>
      </c>
      <c r="F316" s="46">
        <f>SUMIF($H$6:$AU$6,"Balance",H316:AU316)</f>
        <v/>
      </c>
      <c r="G316" s="47">
        <f>IF(AND(F316&lt;=0.005,F315&gt;0.005),A316,"")</f>
        <v/>
      </c>
      <c r="H316" s="44">
        <f>ROUND(L315*N(Debts!$D$6)/12,2)</f>
        <v/>
      </c>
      <c r="I316" s="44">
        <f>MIN(N(Debts!$E$6),L315+H316)</f>
        <v/>
      </c>
      <c r="J316" s="44">
        <f>L315+H316-I316</f>
        <v/>
      </c>
      <c r="K316" s="44">
        <f>MIN(J316,MAX(0,$C316-SUMIFS($H316:$AU316,$H$6:$AU$6,"Rest",$H$5:$AU$5,"&lt;"&amp;J$5)))</f>
        <v/>
      </c>
      <c r="L316" s="44">
        <f>ROUND(J316-K316,2)</f>
        <v/>
      </c>
      <c r="M316" s="44">
        <f>ROUND(Q315*N(Debts!$D$7)/12,2)</f>
        <v/>
      </c>
      <c r="N316" s="44">
        <f>MIN(N(Debts!$E$7),Q315+M316)</f>
        <v/>
      </c>
      <c r="O316" s="44">
        <f>Q315+M316-N316</f>
        <v/>
      </c>
      <c r="P316" s="44">
        <f>MIN(O316,MAX(0,$C316-SUMIFS($H316:$AU316,$H$6:$AU$6,"Rest",$H$5:$AU$5,"&lt;"&amp;O$5)))</f>
        <v/>
      </c>
      <c r="Q316" s="44">
        <f>ROUND(O316-P316,2)</f>
        <v/>
      </c>
      <c r="R316" s="44">
        <f>ROUND(V315*N(Debts!$D$8)/12,2)</f>
        <v/>
      </c>
      <c r="S316" s="44">
        <f>MIN(N(Debts!$E$8),V315+R316)</f>
        <v/>
      </c>
      <c r="T316" s="44">
        <f>V315+R316-S316</f>
        <v/>
      </c>
      <c r="U316" s="44">
        <f>MIN(T316,MAX(0,$C316-SUMIFS($H316:$AU316,$H$6:$AU$6,"Rest",$H$5:$AU$5,"&lt;"&amp;T$5)))</f>
        <v/>
      </c>
      <c r="V316" s="44">
        <f>ROUND(T316-U316,2)</f>
        <v/>
      </c>
      <c r="W316" s="44">
        <f>ROUND(AA315*N(Debts!$D$9)/12,2)</f>
        <v/>
      </c>
      <c r="X316" s="44">
        <f>MIN(N(Debts!$E$9),AA315+W316)</f>
        <v/>
      </c>
      <c r="Y316" s="44">
        <f>AA315+W316-X316</f>
        <v/>
      </c>
      <c r="Z316" s="44">
        <f>MIN(Y316,MAX(0,$C316-SUMIFS($H316:$AU316,$H$6:$AU$6,"Rest",$H$5:$AU$5,"&lt;"&amp;Y$5)))</f>
        <v/>
      </c>
      <c r="AA316" s="44">
        <f>ROUND(Y316-Z316,2)</f>
        <v/>
      </c>
      <c r="AB316" s="44">
        <f>ROUND(AF315*N(Debts!$D$10)/12,2)</f>
        <v/>
      </c>
      <c r="AC316" s="44">
        <f>MIN(N(Debts!$E$10),AF315+AB316)</f>
        <v/>
      </c>
      <c r="AD316" s="44">
        <f>AF315+AB316-AC316</f>
        <v/>
      </c>
      <c r="AE316" s="44">
        <f>MIN(AD316,MAX(0,$C316-SUMIFS($H316:$AU316,$H$6:$AU$6,"Rest",$H$5:$AU$5,"&lt;"&amp;AD$5)))</f>
        <v/>
      </c>
      <c r="AF316" s="44">
        <f>ROUND(AD316-AE316,2)</f>
        <v/>
      </c>
      <c r="AG316" s="44">
        <f>ROUND(AK315*N(Debts!$D$11)/12,2)</f>
        <v/>
      </c>
      <c r="AH316" s="44">
        <f>MIN(N(Debts!$E$11),AK315+AG316)</f>
        <v/>
      </c>
      <c r="AI316" s="44">
        <f>AK315+AG316-AH316</f>
        <v/>
      </c>
      <c r="AJ316" s="44">
        <f>MIN(AI316,MAX(0,$C316-SUMIFS($H316:$AU316,$H$6:$AU$6,"Rest",$H$5:$AU$5,"&lt;"&amp;AI$5)))</f>
        <v/>
      </c>
      <c r="AK316" s="44">
        <f>ROUND(AI316-AJ316,2)</f>
        <v/>
      </c>
      <c r="AL316" s="44">
        <f>ROUND(AP315*N(Debts!$D$12)/12,2)</f>
        <v/>
      </c>
      <c r="AM316" s="44">
        <f>MIN(N(Debts!$E$12),AP315+AL316)</f>
        <v/>
      </c>
      <c r="AN316" s="44">
        <f>AP315+AL316-AM316</f>
        <v/>
      </c>
      <c r="AO316" s="44">
        <f>MIN(AN316,MAX(0,$C316-SUMIFS($H316:$AU316,$H$6:$AU$6,"Rest",$H$5:$AU$5,"&lt;"&amp;AN$5)))</f>
        <v/>
      </c>
      <c r="AP316" s="44">
        <f>ROUND(AN316-AO316,2)</f>
        <v/>
      </c>
      <c r="AQ316" s="44">
        <f>ROUND(AU315*N(Debts!$D$13)/12,2)</f>
        <v/>
      </c>
      <c r="AR316" s="44">
        <f>MIN(N(Debts!$E$13),AU315+AQ316)</f>
        <v/>
      </c>
      <c r="AS316" s="44">
        <f>AU315+AQ316-AR316</f>
        <v/>
      </c>
      <c r="AT316" s="44">
        <f>MIN(AS316,MAX(0,$C316-SUMIFS($H316:$AU316,$H$6:$AU$6,"Rest",$H$5:$AU$5,"&lt;"&amp;AS$5)))</f>
        <v/>
      </c>
      <c r="AU316" s="44">
        <f>ROUND(AS316-AT316,2)</f>
        <v/>
      </c>
    </row>
    <row r="317">
      <c r="A317" s="43" t="n">
        <v>310</v>
      </c>
      <c r="B317" s="45">
        <f>EDATE(Plan!$C$7,A317-1)</f>
        <v/>
      </c>
      <c r="C317" s="46">
        <f>IF(F316&lt;=0.005,0,MAX(0,Plan!$C$6-SUMIF($H$6:$AU$6,"Min paid",H317:AU317)))</f>
        <v/>
      </c>
      <c r="D317" s="46">
        <f>SUMIF($H$6:$AU$6,"Interest",H317:AU317)</f>
        <v/>
      </c>
      <c r="E317" s="46">
        <f>SUMIF($H$6:$AU$6,"Min paid",H317:AU317)+SUMIF($H$6:$AU$6,"Extra paid",H317:AU317)</f>
        <v/>
      </c>
      <c r="F317" s="46">
        <f>SUMIF($H$6:$AU$6,"Balance",H317:AU317)</f>
        <v/>
      </c>
      <c r="G317" s="47">
        <f>IF(AND(F317&lt;=0.005,F316&gt;0.005),A317,"")</f>
        <v/>
      </c>
      <c r="H317" s="44">
        <f>ROUND(L316*N(Debts!$D$6)/12,2)</f>
        <v/>
      </c>
      <c r="I317" s="44">
        <f>MIN(N(Debts!$E$6),L316+H317)</f>
        <v/>
      </c>
      <c r="J317" s="44">
        <f>L316+H317-I317</f>
        <v/>
      </c>
      <c r="K317" s="44">
        <f>MIN(J317,MAX(0,$C317-SUMIFS($H317:$AU317,$H$6:$AU$6,"Rest",$H$5:$AU$5,"&lt;"&amp;J$5)))</f>
        <v/>
      </c>
      <c r="L317" s="44">
        <f>ROUND(J317-K317,2)</f>
        <v/>
      </c>
      <c r="M317" s="44">
        <f>ROUND(Q316*N(Debts!$D$7)/12,2)</f>
        <v/>
      </c>
      <c r="N317" s="44">
        <f>MIN(N(Debts!$E$7),Q316+M317)</f>
        <v/>
      </c>
      <c r="O317" s="44">
        <f>Q316+M317-N317</f>
        <v/>
      </c>
      <c r="P317" s="44">
        <f>MIN(O317,MAX(0,$C317-SUMIFS($H317:$AU317,$H$6:$AU$6,"Rest",$H$5:$AU$5,"&lt;"&amp;O$5)))</f>
        <v/>
      </c>
      <c r="Q317" s="44">
        <f>ROUND(O317-P317,2)</f>
        <v/>
      </c>
      <c r="R317" s="44">
        <f>ROUND(V316*N(Debts!$D$8)/12,2)</f>
        <v/>
      </c>
      <c r="S317" s="44">
        <f>MIN(N(Debts!$E$8),V316+R317)</f>
        <v/>
      </c>
      <c r="T317" s="44">
        <f>V316+R317-S317</f>
        <v/>
      </c>
      <c r="U317" s="44">
        <f>MIN(T317,MAX(0,$C317-SUMIFS($H317:$AU317,$H$6:$AU$6,"Rest",$H$5:$AU$5,"&lt;"&amp;T$5)))</f>
        <v/>
      </c>
      <c r="V317" s="44">
        <f>ROUND(T317-U317,2)</f>
        <v/>
      </c>
      <c r="W317" s="44">
        <f>ROUND(AA316*N(Debts!$D$9)/12,2)</f>
        <v/>
      </c>
      <c r="X317" s="44">
        <f>MIN(N(Debts!$E$9),AA316+W317)</f>
        <v/>
      </c>
      <c r="Y317" s="44">
        <f>AA316+W317-X317</f>
        <v/>
      </c>
      <c r="Z317" s="44">
        <f>MIN(Y317,MAX(0,$C317-SUMIFS($H317:$AU317,$H$6:$AU$6,"Rest",$H$5:$AU$5,"&lt;"&amp;Y$5)))</f>
        <v/>
      </c>
      <c r="AA317" s="44">
        <f>ROUND(Y317-Z317,2)</f>
        <v/>
      </c>
      <c r="AB317" s="44">
        <f>ROUND(AF316*N(Debts!$D$10)/12,2)</f>
        <v/>
      </c>
      <c r="AC317" s="44">
        <f>MIN(N(Debts!$E$10),AF316+AB317)</f>
        <v/>
      </c>
      <c r="AD317" s="44">
        <f>AF316+AB317-AC317</f>
        <v/>
      </c>
      <c r="AE317" s="44">
        <f>MIN(AD317,MAX(0,$C317-SUMIFS($H317:$AU317,$H$6:$AU$6,"Rest",$H$5:$AU$5,"&lt;"&amp;AD$5)))</f>
        <v/>
      </c>
      <c r="AF317" s="44">
        <f>ROUND(AD317-AE317,2)</f>
        <v/>
      </c>
      <c r="AG317" s="44">
        <f>ROUND(AK316*N(Debts!$D$11)/12,2)</f>
        <v/>
      </c>
      <c r="AH317" s="44">
        <f>MIN(N(Debts!$E$11),AK316+AG317)</f>
        <v/>
      </c>
      <c r="AI317" s="44">
        <f>AK316+AG317-AH317</f>
        <v/>
      </c>
      <c r="AJ317" s="44">
        <f>MIN(AI317,MAX(0,$C317-SUMIFS($H317:$AU317,$H$6:$AU$6,"Rest",$H$5:$AU$5,"&lt;"&amp;AI$5)))</f>
        <v/>
      </c>
      <c r="AK317" s="44">
        <f>ROUND(AI317-AJ317,2)</f>
        <v/>
      </c>
      <c r="AL317" s="44">
        <f>ROUND(AP316*N(Debts!$D$12)/12,2)</f>
        <v/>
      </c>
      <c r="AM317" s="44">
        <f>MIN(N(Debts!$E$12),AP316+AL317)</f>
        <v/>
      </c>
      <c r="AN317" s="44">
        <f>AP316+AL317-AM317</f>
        <v/>
      </c>
      <c r="AO317" s="44">
        <f>MIN(AN317,MAX(0,$C317-SUMIFS($H317:$AU317,$H$6:$AU$6,"Rest",$H$5:$AU$5,"&lt;"&amp;AN$5)))</f>
        <v/>
      </c>
      <c r="AP317" s="44">
        <f>ROUND(AN317-AO317,2)</f>
        <v/>
      </c>
      <c r="AQ317" s="44">
        <f>ROUND(AU316*N(Debts!$D$13)/12,2)</f>
        <v/>
      </c>
      <c r="AR317" s="44">
        <f>MIN(N(Debts!$E$13),AU316+AQ317)</f>
        <v/>
      </c>
      <c r="AS317" s="44">
        <f>AU316+AQ317-AR317</f>
        <v/>
      </c>
      <c r="AT317" s="44">
        <f>MIN(AS317,MAX(0,$C317-SUMIFS($H317:$AU317,$H$6:$AU$6,"Rest",$H$5:$AU$5,"&lt;"&amp;AS$5)))</f>
        <v/>
      </c>
      <c r="AU317" s="44">
        <f>ROUND(AS317-AT317,2)</f>
        <v/>
      </c>
    </row>
    <row r="318">
      <c r="A318" s="43" t="n">
        <v>311</v>
      </c>
      <c r="B318" s="45">
        <f>EDATE(Plan!$C$7,A318-1)</f>
        <v/>
      </c>
      <c r="C318" s="46">
        <f>IF(F317&lt;=0.005,0,MAX(0,Plan!$C$6-SUMIF($H$6:$AU$6,"Min paid",H318:AU318)))</f>
        <v/>
      </c>
      <c r="D318" s="46">
        <f>SUMIF($H$6:$AU$6,"Interest",H318:AU318)</f>
        <v/>
      </c>
      <c r="E318" s="46">
        <f>SUMIF($H$6:$AU$6,"Min paid",H318:AU318)+SUMIF($H$6:$AU$6,"Extra paid",H318:AU318)</f>
        <v/>
      </c>
      <c r="F318" s="46">
        <f>SUMIF($H$6:$AU$6,"Balance",H318:AU318)</f>
        <v/>
      </c>
      <c r="G318" s="47">
        <f>IF(AND(F318&lt;=0.005,F317&gt;0.005),A318,"")</f>
        <v/>
      </c>
      <c r="H318" s="44">
        <f>ROUND(L317*N(Debts!$D$6)/12,2)</f>
        <v/>
      </c>
      <c r="I318" s="44">
        <f>MIN(N(Debts!$E$6),L317+H318)</f>
        <v/>
      </c>
      <c r="J318" s="44">
        <f>L317+H318-I318</f>
        <v/>
      </c>
      <c r="K318" s="44">
        <f>MIN(J318,MAX(0,$C318-SUMIFS($H318:$AU318,$H$6:$AU$6,"Rest",$H$5:$AU$5,"&lt;"&amp;J$5)))</f>
        <v/>
      </c>
      <c r="L318" s="44">
        <f>ROUND(J318-K318,2)</f>
        <v/>
      </c>
      <c r="M318" s="44">
        <f>ROUND(Q317*N(Debts!$D$7)/12,2)</f>
        <v/>
      </c>
      <c r="N318" s="44">
        <f>MIN(N(Debts!$E$7),Q317+M318)</f>
        <v/>
      </c>
      <c r="O318" s="44">
        <f>Q317+M318-N318</f>
        <v/>
      </c>
      <c r="P318" s="44">
        <f>MIN(O318,MAX(0,$C318-SUMIFS($H318:$AU318,$H$6:$AU$6,"Rest",$H$5:$AU$5,"&lt;"&amp;O$5)))</f>
        <v/>
      </c>
      <c r="Q318" s="44">
        <f>ROUND(O318-P318,2)</f>
        <v/>
      </c>
      <c r="R318" s="44">
        <f>ROUND(V317*N(Debts!$D$8)/12,2)</f>
        <v/>
      </c>
      <c r="S318" s="44">
        <f>MIN(N(Debts!$E$8),V317+R318)</f>
        <v/>
      </c>
      <c r="T318" s="44">
        <f>V317+R318-S318</f>
        <v/>
      </c>
      <c r="U318" s="44">
        <f>MIN(T318,MAX(0,$C318-SUMIFS($H318:$AU318,$H$6:$AU$6,"Rest",$H$5:$AU$5,"&lt;"&amp;T$5)))</f>
        <v/>
      </c>
      <c r="V318" s="44">
        <f>ROUND(T318-U318,2)</f>
        <v/>
      </c>
      <c r="W318" s="44">
        <f>ROUND(AA317*N(Debts!$D$9)/12,2)</f>
        <v/>
      </c>
      <c r="X318" s="44">
        <f>MIN(N(Debts!$E$9),AA317+W318)</f>
        <v/>
      </c>
      <c r="Y318" s="44">
        <f>AA317+W318-X318</f>
        <v/>
      </c>
      <c r="Z318" s="44">
        <f>MIN(Y318,MAX(0,$C318-SUMIFS($H318:$AU318,$H$6:$AU$6,"Rest",$H$5:$AU$5,"&lt;"&amp;Y$5)))</f>
        <v/>
      </c>
      <c r="AA318" s="44">
        <f>ROUND(Y318-Z318,2)</f>
        <v/>
      </c>
      <c r="AB318" s="44">
        <f>ROUND(AF317*N(Debts!$D$10)/12,2)</f>
        <v/>
      </c>
      <c r="AC318" s="44">
        <f>MIN(N(Debts!$E$10),AF317+AB318)</f>
        <v/>
      </c>
      <c r="AD318" s="44">
        <f>AF317+AB318-AC318</f>
        <v/>
      </c>
      <c r="AE318" s="44">
        <f>MIN(AD318,MAX(0,$C318-SUMIFS($H318:$AU318,$H$6:$AU$6,"Rest",$H$5:$AU$5,"&lt;"&amp;AD$5)))</f>
        <v/>
      </c>
      <c r="AF318" s="44">
        <f>ROUND(AD318-AE318,2)</f>
        <v/>
      </c>
      <c r="AG318" s="44">
        <f>ROUND(AK317*N(Debts!$D$11)/12,2)</f>
        <v/>
      </c>
      <c r="AH318" s="44">
        <f>MIN(N(Debts!$E$11),AK317+AG318)</f>
        <v/>
      </c>
      <c r="AI318" s="44">
        <f>AK317+AG318-AH318</f>
        <v/>
      </c>
      <c r="AJ318" s="44">
        <f>MIN(AI318,MAX(0,$C318-SUMIFS($H318:$AU318,$H$6:$AU$6,"Rest",$H$5:$AU$5,"&lt;"&amp;AI$5)))</f>
        <v/>
      </c>
      <c r="AK318" s="44">
        <f>ROUND(AI318-AJ318,2)</f>
        <v/>
      </c>
      <c r="AL318" s="44">
        <f>ROUND(AP317*N(Debts!$D$12)/12,2)</f>
        <v/>
      </c>
      <c r="AM318" s="44">
        <f>MIN(N(Debts!$E$12),AP317+AL318)</f>
        <v/>
      </c>
      <c r="AN318" s="44">
        <f>AP317+AL318-AM318</f>
        <v/>
      </c>
      <c r="AO318" s="44">
        <f>MIN(AN318,MAX(0,$C318-SUMIFS($H318:$AU318,$H$6:$AU$6,"Rest",$H$5:$AU$5,"&lt;"&amp;AN$5)))</f>
        <v/>
      </c>
      <c r="AP318" s="44">
        <f>ROUND(AN318-AO318,2)</f>
        <v/>
      </c>
      <c r="AQ318" s="44">
        <f>ROUND(AU317*N(Debts!$D$13)/12,2)</f>
        <v/>
      </c>
      <c r="AR318" s="44">
        <f>MIN(N(Debts!$E$13),AU317+AQ318)</f>
        <v/>
      </c>
      <c r="AS318" s="44">
        <f>AU317+AQ318-AR318</f>
        <v/>
      </c>
      <c r="AT318" s="44">
        <f>MIN(AS318,MAX(0,$C318-SUMIFS($H318:$AU318,$H$6:$AU$6,"Rest",$H$5:$AU$5,"&lt;"&amp;AS$5)))</f>
        <v/>
      </c>
      <c r="AU318" s="44">
        <f>ROUND(AS318-AT318,2)</f>
        <v/>
      </c>
    </row>
    <row r="319">
      <c r="A319" s="43" t="n">
        <v>312</v>
      </c>
      <c r="B319" s="45">
        <f>EDATE(Plan!$C$7,A319-1)</f>
        <v/>
      </c>
      <c r="C319" s="46">
        <f>IF(F318&lt;=0.005,0,MAX(0,Plan!$C$6-SUMIF($H$6:$AU$6,"Min paid",H319:AU319)))</f>
        <v/>
      </c>
      <c r="D319" s="46">
        <f>SUMIF($H$6:$AU$6,"Interest",H319:AU319)</f>
        <v/>
      </c>
      <c r="E319" s="46">
        <f>SUMIF($H$6:$AU$6,"Min paid",H319:AU319)+SUMIF($H$6:$AU$6,"Extra paid",H319:AU319)</f>
        <v/>
      </c>
      <c r="F319" s="46">
        <f>SUMIF($H$6:$AU$6,"Balance",H319:AU319)</f>
        <v/>
      </c>
      <c r="G319" s="47">
        <f>IF(AND(F319&lt;=0.005,F318&gt;0.005),A319,"")</f>
        <v/>
      </c>
      <c r="H319" s="44">
        <f>ROUND(L318*N(Debts!$D$6)/12,2)</f>
        <v/>
      </c>
      <c r="I319" s="44">
        <f>MIN(N(Debts!$E$6),L318+H319)</f>
        <v/>
      </c>
      <c r="J319" s="44">
        <f>L318+H319-I319</f>
        <v/>
      </c>
      <c r="K319" s="44">
        <f>MIN(J319,MAX(0,$C319-SUMIFS($H319:$AU319,$H$6:$AU$6,"Rest",$H$5:$AU$5,"&lt;"&amp;J$5)))</f>
        <v/>
      </c>
      <c r="L319" s="44">
        <f>ROUND(J319-K319,2)</f>
        <v/>
      </c>
      <c r="M319" s="44">
        <f>ROUND(Q318*N(Debts!$D$7)/12,2)</f>
        <v/>
      </c>
      <c r="N319" s="44">
        <f>MIN(N(Debts!$E$7),Q318+M319)</f>
        <v/>
      </c>
      <c r="O319" s="44">
        <f>Q318+M319-N319</f>
        <v/>
      </c>
      <c r="P319" s="44">
        <f>MIN(O319,MAX(0,$C319-SUMIFS($H319:$AU319,$H$6:$AU$6,"Rest",$H$5:$AU$5,"&lt;"&amp;O$5)))</f>
        <v/>
      </c>
      <c r="Q319" s="44">
        <f>ROUND(O319-P319,2)</f>
        <v/>
      </c>
      <c r="R319" s="44">
        <f>ROUND(V318*N(Debts!$D$8)/12,2)</f>
        <v/>
      </c>
      <c r="S319" s="44">
        <f>MIN(N(Debts!$E$8),V318+R319)</f>
        <v/>
      </c>
      <c r="T319" s="44">
        <f>V318+R319-S319</f>
        <v/>
      </c>
      <c r="U319" s="44">
        <f>MIN(T319,MAX(0,$C319-SUMIFS($H319:$AU319,$H$6:$AU$6,"Rest",$H$5:$AU$5,"&lt;"&amp;T$5)))</f>
        <v/>
      </c>
      <c r="V319" s="44">
        <f>ROUND(T319-U319,2)</f>
        <v/>
      </c>
      <c r="W319" s="44">
        <f>ROUND(AA318*N(Debts!$D$9)/12,2)</f>
        <v/>
      </c>
      <c r="X319" s="44">
        <f>MIN(N(Debts!$E$9),AA318+W319)</f>
        <v/>
      </c>
      <c r="Y319" s="44">
        <f>AA318+W319-X319</f>
        <v/>
      </c>
      <c r="Z319" s="44">
        <f>MIN(Y319,MAX(0,$C319-SUMIFS($H319:$AU319,$H$6:$AU$6,"Rest",$H$5:$AU$5,"&lt;"&amp;Y$5)))</f>
        <v/>
      </c>
      <c r="AA319" s="44">
        <f>ROUND(Y319-Z319,2)</f>
        <v/>
      </c>
      <c r="AB319" s="44">
        <f>ROUND(AF318*N(Debts!$D$10)/12,2)</f>
        <v/>
      </c>
      <c r="AC319" s="44">
        <f>MIN(N(Debts!$E$10),AF318+AB319)</f>
        <v/>
      </c>
      <c r="AD319" s="44">
        <f>AF318+AB319-AC319</f>
        <v/>
      </c>
      <c r="AE319" s="44">
        <f>MIN(AD319,MAX(0,$C319-SUMIFS($H319:$AU319,$H$6:$AU$6,"Rest",$H$5:$AU$5,"&lt;"&amp;AD$5)))</f>
        <v/>
      </c>
      <c r="AF319" s="44">
        <f>ROUND(AD319-AE319,2)</f>
        <v/>
      </c>
      <c r="AG319" s="44">
        <f>ROUND(AK318*N(Debts!$D$11)/12,2)</f>
        <v/>
      </c>
      <c r="AH319" s="44">
        <f>MIN(N(Debts!$E$11),AK318+AG319)</f>
        <v/>
      </c>
      <c r="AI319" s="44">
        <f>AK318+AG319-AH319</f>
        <v/>
      </c>
      <c r="AJ319" s="44">
        <f>MIN(AI319,MAX(0,$C319-SUMIFS($H319:$AU319,$H$6:$AU$6,"Rest",$H$5:$AU$5,"&lt;"&amp;AI$5)))</f>
        <v/>
      </c>
      <c r="AK319" s="44">
        <f>ROUND(AI319-AJ319,2)</f>
        <v/>
      </c>
      <c r="AL319" s="44">
        <f>ROUND(AP318*N(Debts!$D$12)/12,2)</f>
        <v/>
      </c>
      <c r="AM319" s="44">
        <f>MIN(N(Debts!$E$12),AP318+AL319)</f>
        <v/>
      </c>
      <c r="AN319" s="44">
        <f>AP318+AL319-AM319</f>
        <v/>
      </c>
      <c r="AO319" s="44">
        <f>MIN(AN319,MAX(0,$C319-SUMIFS($H319:$AU319,$H$6:$AU$6,"Rest",$H$5:$AU$5,"&lt;"&amp;AN$5)))</f>
        <v/>
      </c>
      <c r="AP319" s="44">
        <f>ROUND(AN319-AO319,2)</f>
        <v/>
      </c>
      <c r="AQ319" s="44">
        <f>ROUND(AU318*N(Debts!$D$13)/12,2)</f>
        <v/>
      </c>
      <c r="AR319" s="44">
        <f>MIN(N(Debts!$E$13),AU318+AQ319)</f>
        <v/>
      </c>
      <c r="AS319" s="44">
        <f>AU318+AQ319-AR319</f>
        <v/>
      </c>
      <c r="AT319" s="44">
        <f>MIN(AS319,MAX(0,$C319-SUMIFS($H319:$AU319,$H$6:$AU$6,"Rest",$H$5:$AU$5,"&lt;"&amp;AS$5)))</f>
        <v/>
      </c>
      <c r="AU319" s="44">
        <f>ROUND(AS319-AT319,2)</f>
        <v/>
      </c>
    </row>
    <row r="320">
      <c r="A320" s="43" t="n">
        <v>313</v>
      </c>
      <c r="B320" s="45">
        <f>EDATE(Plan!$C$7,A320-1)</f>
        <v/>
      </c>
      <c r="C320" s="46">
        <f>IF(F319&lt;=0.005,0,MAX(0,Plan!$C$6-SUMIF($H$6:$AU$6,"Min paid",H320:AU320)))</f>
        <v/>
      </c>
      <c r="D320" s="46">
        <f>SUMIF($H$6:$AU$6,"Interest",H320:AU320)</f>
        <v/>
      </c>
      <c r="E320" s="46">
        <f>SUMIF($H$6:$AU$6,"Min paid",H320:AU320)+SUMIF($H$6:$AU$6,"Extra paid",H320:AU320)</f>
        <v/>
      </c>
      <c r="F320" s="46">
        <f>SUMIF($H$6:$AU$6,"Balance",H320:AU320)</f>
        <v/>
      </c>
      <c r="G320" s="47">
        <f>IF(AND(F320&lt;=0.005,F319&gt;0.005),A320,"")</f>
        <v/>
      </c>
      <c r="H320" s="44">
        <f>ROUND(L319*N(Debts!$D$6)/12,2)</f>
        <v/>
      </c>
      <c r="I320" s="44">
        <f>MIN(N(Debts!$E$6),L319+H320)</f>
        <v/>
      </c>
      <c r="J320" s="44">
        <f>L319+H320-I320</f>
        <v/>
      </c>
      <c r="K320" s="44">
        <f>MIN(J320,MAX(0,$C320-SUMIFS($H320:$AU320,$H$6:$AU$6,"Rest",$H$5:$AU$5,"&lt;"&amp;J$5)))</f>
        <v/>
      </c>
      <c r="L320" s="44">
        <f>ROUND(J320-K320,2)</f>
        <v/>
      </c>
      <c r="M320" s="44">
        <f>ROUND(Q319*N(Debts!$D$7)/12,2)</f>
        <v/>
      </c>
      <c r="N320" s="44">
        <f>MIN(N(Debts!$E$7),Q319+M320)</f>
        <v/>
      </c>
      <c r="O320" s="44">
        <f>Q319+M320-N320</f>
        <v/>
      </c>
      <c r="P320" s="44">
        <f>MIN(O320,MAX(0,$C320-SUMIFS($H320:$AU320,$H$6:$AU$6,"Rest",$H$5:$AU$5,"&lt;"&amp;O$5)))</f>
        <v/>
      </c>
      <c r="Q320" s="44">
        <f>ROUND(O320-P320,2)</f>
        <v/>
      </c>
      <c r="R320" s="44">
        <f>ROUND(V319*N(Debts!$D$8)/12,2)</f>
        <v/>
      </c>
      <c r="S320" s="44">
        <f>MIN(N(Debts!$E$8),V319+R320)</f>
        <v/>
      </c>
      <c r="T320" s="44">
        <f>V319+R320-S320</f>
        <v/>
      </c>
      <c r="U320" s="44">
        <f>MIN(T320,MAX(0,$C320-SUMIFS($H320:$AU320,$H$6:$AU$6,"Rest",$H$5:$AU$5,"&lt;"&amp;T$5)))</f>
        <v/>
      </c>
      <c r="V320" s="44">
        <f>ROUND(T320-U320,2)</f>
        <v/>
      </c>
      <c r="W320" s="44">
        <f>ROUND(AA319*N(Debts!$D$9)/12,2)</f>
        <v/>
      </c>
      <c r="X320" s="44">
        <f>MIN(N(Debts!$E$9),AA319+W320)</f>
        <v/>
      </c>
      <c r="Y320" s="44">
        <f>AA319+W320-X320</f>
        <v/>
      </c>
      <c r="Z320" s="44">
        <f>MIN(Y320,MAX(0,$C320-SUMIFS($H320:$AU320,$H$6:$AU$6,"Rest",$H$5:$AU$5,"&lt;"&amp;Y$5)))</f>
        <v/>
      </c>
      <c r="AA320" s="44">
        <f>ROUND(Y320-Z320,2)</f>
        <v/>
      </c>
      <c r="AB320" s="44">
        <f>ROUND(AF319*N(Debts!$D$10)/12,2)</f>
        <v/>
      </c>
      <c r="AC320" s="44">
        <f>MIN(N(Debts!$E$10),AF319+AB320)</f>
        <v/>
      </c>
      <c r="AD320" s="44">
        <f>AF319+AB320-AC320</f>
        <v/>
      </c>
      <c r="AE320" s="44">
        <f>MIN(AD320,MAX(0,$C320-SUMIFS($H320:$AU320,$H$6:$AU$6,"Rest",$H$5:$AU$5,"&lt;"&amp;AD$5)))</f>
        <v/>
      </c>
      <c r="AF320" s="44">
        <f>ROUND(AD320-AE320,2)</f>
        <v/>
      </c>
      <c r="AG320" s="44">
        <f>ROUND(AK319*N(Debts!$D$11)/12,2)</f>
        <v/>
      </c>
      <c r="AH320" s="44">
        <f>MIN(N(Debts!$E$11),AK319+AG320)</f>
        <v/>
      </c>
      <c r="AI320" s="44">
        <f>AK319+AG320-AH320</f>
        <v/>
      </c>
      <c r="AJ320" s="44">
        <f>MIN(AI320,MAX(0,$C320-SUMIFS($H320:$AU320,$H$6:$AU$6,"Rest",$H$5:$AU$5,"&lt;"&amp;AI$5)))</f>
        <v/>
      </c>
      <c r="AK320" s="44">
        <f>ROUND(AI320-AJ320,2)</f>
        <v/>
      </c>
      <c r="AL320" s="44">
        <f>ROUND(AP319*N(Debts!$D$12)/12,2)</f>
        <v/>
      </c>
      <c r="AM320" s="44">
        <f>MIN(N(Debts!$E$12),AP319+AL320)</f>
        <v/>
      </c>
      <c r="AN320" s="44">
        <f>AP319+AL320-AM320</f>
        <v/>
      </c>
      <c r="AO320" s="44">
        <f>MIN(AN320,MAX(0,$C320-SUMIFS($H320:$AU320,$H$6:$AU$6,"Rest",$H$5:$AU$5,"&lt;"&amp;AN$5)))</f>
        <v/>
      </c>
      <c r="AP320" s="44">
        <f>ROUND(AN320-AO320,2)</f>
        <v/>
      </c>
      <c r="AQ320" s="44">
        <f>ROUND(AU319*N(Debts!$D$13)/12,2)</f>
        <v/>
      </c>
      <c r="AR320" s="44">
        <f>MIN(N(Debts!$E$13),AU319+AQ320)</f>
        <v/>
      </c>
      <c r="AS320" s="44">
        <f>AU319+AQ320-AR320</f>
        <v/>
      </c>
      <c r="AT320" s="44">
        <f>MIN(AS320,MAX(0,$C320-SUMIFS($H320:$AU320,$H$6:$AU$6,"Rest",$H$5:$AU$5,"&lt;"&amp;AS$5)))</f>
        <v/>
      </c>
      <c r="AU320" s="44">
        <f>ROUND(AS320-AT320,2)</f>
        <v/>
      </c>
    </row>
    <row r="321">
      <c r="A321" s="43" t="n">
        <v>314</v>
      </c>
      <c r="B321" s="45">
        <f>EDATE(Plan!$C$7,A321-1)</f>
        <v/>
      </c>
      <c r="C321" s="46">
        <f>IF(F320&lt;=0.005,0,MAX(0,Plan!$C$6-SUMIF($H$6:$AU$6,"Min paid",H321:AU321)))</f>
        <v/>
      </c>
      <c r="D321" s="46">
        <f>SUMIF($H$6:$AU$6,"Interest",H321:AU321)</f>
        <v/>
      </c>
      <c r="E321" s="46">
        <f>SUMIF($H$6:$AU$6,"Min paid",H321:AU321)+SUMIF($H$6:$AU$6,"Extra paid",H321:AU321)</f>
        <v/>
      </c>
      <c r="F321" s="46">
        <f>SUMIF($H$6:$AU$6,"Balance",H321:AU321)</f>
        <v/>
      </c>
      <c r="G321" s="47">
        <f>IF(AND(F321&lt;=0.005,F320&gt;0.005),A321,"")</f>
        <v/>
      </c>
      <c r="H321" s="44">
        <f>ROUND(L320*N(Debts!$D$6)/12,2)</f>
        <v/>
      </c>
      <c r="I321" s="44">
        <f>MIN(N(Debts!$E$6),L320+H321)</f>
        <v/>
      </c>
      <c r="J321" s="44">
        <f>L320+H321-I321</f>
        <v/>
      </c>
      <c r="K321" s="44">
        <f>MIN(J321,MAX(0,$C321-SUMIFS($H321:$AU321,$H$6:$AU$6,"Rest",$H$5:$AU$5,"&lt;"&amp;J$5)))</f>
        <v/>
      </c>
      <c r="L321" s="44">
        <f>ROUND(J321-K321,2)</f>
        <v/>
      </c>
      <c r="M321" s="44">
        <f>ROUND(Q320*N(Debts!$D$7)/12,2)</f>
        <v/>
      </c>
      <c r="N321" s="44">
        <f>MIN(N(Debts!$E$7),Q320+M321)</f>
        <v/>
      </c>
      <c r="O321" s="44">
        <f>Q320+M321-N321</f>
        <v/>
      </c>
      <c r="P321" s="44">
        <f>MIN(O321,MAX(0,$C321-SUMIFS($H321:$AU321,$H$6:$AU$6,"Rest",$H$5:$AU$5,"&lt;"&amp;O$5)))</f>
        <v/>
      </c>
      <c r="Q321" s="44">
        <f>ROUND(O321-P321,2)</f>
        <v/>
      </c>
      <c r="R321" s="44">
        <f>ROUND(V320*N(Debts!$D$8)/12,2)</f>
        <v/>
      </c>
      <c r="S321" s="44">
        <f>MIN(N(Debts!$E$8),V320+R321)</f>
        <v/>
      </c>
      <c r="T321" s="44">
        <f>V320+R321-S321</f>
        <v/>
      </c>
      <c r="U321" s="44">
        <f>MIN(T321,MAX(0,$C321-SUMIFS($H321:$AU321,$H$6:$AU$6,"Rest",$H$5:$AU$5,"&lt;"&amp;T$5)))</f>
        <v/>
      </c>
      <c r="V321" s="44">
        <f>ROUND(T321-U321,2)</f>
        <v/>
      </c>
      <c r="W321" s="44">
        <f>ROUND(AA320*N(Debts!$D$9)/12,2)</f>
        <v/>
      </c>
      <c r="X321" s="44">
        <f>MIN(N(Debts!$E$9),AA320+W321)</f>
        <v/>
      </c>
      <c r="Y321" s="44">
        <f>AA320+W321-X321</f>
        <v/>
      </c>
      <c r="Z321" s="44">
        <f>MIN(Y321,MAX(0,$C321-SUMIFS($H321:$AU321,$H$6:$AU$6,"Rest",$H$5:$AU$5,"&lt;"&amp;Y$5)))</f>
        <v/>
      </c>
      <c r="AA321" s="44">
        <f>ROUND(Y321-Z321,2)</f>
        <v/>
      </c>
      <c r="AB321" s="44">
        <f>ROUND(AF320*N(Debts!$D$10)/12,2)</f>
        <v/>
      </c>
      <c r="AC321" s="44">
        <f>MIN(N(Debts!$E$10),AF320+AB321)</f>
        <v/>
      </c>
      <c r="AD321" s="44">
        <f>AF320+AB321-AC321</f>
        <v/>
      </c>
      <c r="AE321" s="44">
        <f>MIN(AD321,MAX(0,$C321-SUMIFS($H321:$AU321,$H$6:$AU$6,"Rest",$H$5:$AU$5,"&lt;"&amp;AD$5)))</f>
        <v/>
      </c>
      <c r="AF321" s="44">
        <f>ROUND(AD321-AE321,2)</f>
        <v/>
      </c>
      <c r="AG321" s="44">
        <f>ROUND(AK320*N(Debts!$D$11)/12,2)</f>
        <v/>
      </c>
      <c r="AH321" s="44">
        <f>MIN(N(Debts!$E$11),AK320+AG321)</f>
        <v/>
      </c>
      <c r="AI321" s="44">
        <f>AK320+AG321-AH321</f>
        <v/>
      </c>
      <c r="AJ321" s="44">
        <f>MIN(AI321,MAX(0,$C321-SUMIFS($H321:$AU321,$H$6:$AU$6,"Rest",$H$5:$AU$5,"&lt;"&amp;AI$5)))</f>
        <v/>
      </c>
      <c r="AK321" s="44">
        <f>ROUND(AI321-AJ321,2)</f>
        <v/>
      </c>
      <c r="AL321" s="44">
        <f>ROUND(AP320*N(Debts!$D$12)/12,2)</f>
        <v/>
      </c>
      <c r="AM321" s="44">
        <f>MIN(N(Debts!$E$12),AP320+AL321)</f>
        <v/>
      </c>
      <c r="AN321" s="44">
        <f>AP320+AL321-AM321</f>
        <v/>
      </c>
      <c r="AO321" s="44">
        <f>MIN(AN321,MAX(0,$C321-SUMIFS($H321:$AU321,$H$6:$AU$6,"Rest",$H$5:$AU$5,"&lt;"&amp;AN$5)))</f>
        <v/>
      </c>
      <c r="AP321" s="44">
        <f>ROUND(AN321-AO321,2)</f>
        <v/>
      </c>
      <c r="AQ321" s="44">
        <f>ROUND(AU320*N(Debts!$D$13)/12,2)</f>
        <v/>
      </c>
      <c r="AR321" s="44">
        <f>MIN(N(Debts!$E$13),AU320+AQ321)</f>
        <v/>
      </c>
      <c r="AS321" s="44">
        <f>AU320+AQ321-AR321</f>
        <v/>
      </c>
      <c r="AT321" s="44">
        <f>MIN(AS321,MAX(0,$C321-SUMIFS($H321:$AU321,$H$6:$AU$6,"Rest",$H$5:$AU$5,"&lt;"&amp;AS$5)))</f>
        <v/>
      </c>
      <c r="AU321" s="44">
        <f>ROUND(AS321-AT321,2)</f>
        <v/>
      </c>
    </row>
    <row r="322">
      <c r="A322" s="43" t="n">
        <v>315</v>
      </c>
      <c r="B322" s="45">
        <f>EDATE(Plan!$C$7,A322-1)</f>
        <v/>
      </c>
      <c r="C322" s="46">
        <f>IF(F321&lt;=0.005,0,MAX(0,Plan!$C$6-SUMIF($H$6:$AU$6,"Min paid",H322:AU322)))</f>
        <v/>
      </c>
      <c r="D322" s="46">
        <f>SUMIF($H$6:$AU$6,"Interest",H322:AU322)</f>
        <v/>
      </c>
      <c r="E322" s="46">
        <f>SUMIF($H$6:$AU$6,"Min paid",H322:AU322)+SUMIF($H$6:$AU$6,"Extra paid",H322:AU322)</f>
        <v/>
      </c>
      <c r="F322" s="46">
        <f>SUMIF($H$6:$AU$6,"Balance",H322:AU322)</f>
        <v/>
      </c>
      <c r="G322" s="47">
        <f>IF(AND(F322&lt;=0.005,F321&gt;0.005),A322,"")</f>
        <v/>
      </c>
      <c r="H322" s="44">
        <f>ROUND(L321*N(Debts!$D$6)/12,2)</f>
        <v/>
      </c>
      <c r="I322" s="44">
        <f>MIN(N(Debts!$E$6),L321+H322)</f>
        <v/>
      </c>
      <c r="J322" s="44">
        <f>L321+H322-I322</f>
        <v/>
      </c>
      <c r="K322" s="44">
        <f>MIN(J322,MAX(0,$C322-SUMIFS($H322:$AU322,$H$6:$AU$6,"Rest",$H$5:$AU$5,"&lt;"&amp;J$5)))</f>
        <v/>
      </c>
      <c r="L322" s="44">
        <f>ROUND(J322-K322,2)</f>
        <v/>
      </c>
      <c r="M322" s="44">
        <f>ROUND(Q321*N(Debts!$D$7)/12,2)</f>
        <v/>
      </c>
      <c r="N322" s="44">
        <f>MIN(N(Debts!$E$7),Q321+M322)</f>
        <v/>
      </c>
      <c r="O322" s="44">
        <f>Q321+M322-N322</f>
        <v/>
      </c>
      <c r="P322" s="44">
        <f>MIN(O322,MAX(0,$C322-SUMIFS($H322:$AU322,$H$6:$AU$6,"Rest",$H$5:$AU$5,"&lt;"&amp;O$5)))</f>
        <v/>
      </c>
      <c r="Q322" s="44">
        <f>ROUND(O322-P322,2)</f>
        <v/>
      </c>
      <c r="R322" s="44">
        <f>ROUND(V321*N(Debts!$D$8)/12,2)</f>
        <v/>
      </c>
      <c r="S322" s="44">
        <f>MIN(N(Debts!$E$8),V321+R322)</f>
        <v/>
      </c>
      <c r="T322" s="44">
        <f>V321+R322-S322</f>
        <v/>
      </c>
      <c r="U322" s="44">
        <f>MIN(T322,MAX(0,$C322-SUMIFS($H322:$AU322,$H$6:$AU$6,"Rest",$H$5:$AU$5,"&lt;"&amp;T$5)))</f>
        <v/>
      </c>
      <c r="V322" s="44">
        <f>ROUND(T322-U322,2)</f>
        <v/>
      </c>
      <c r="W322" s="44">
        <f>ROUND(AA321*N(Debts!$D$9)/12,2)</f>
        <v/>
      </c>
      <c r="X322" s="44">
        <f>MIN(N(Debts!$E$9),AA321+W322)</f>
        <v/>
      </c>
      <c r="Y322" s="44">
        <f>AA321+W322-X322</f>
        <v/>
      </c>
      <c r="Z322" s="44">
        <f>MIN(Y322,MAX(0,$C322-SUMIFS($H322:$AU322,$H$6:$AU$6,"Rest",$H$5:$AU$5,"&lt;"&amp;Y$5)))</f>
        <v/>
      </c>
      <c r="AA322" s="44">
        <f>ROUND(Y322-Z322,2)</f>
        <v/>
      </c>
      <c r="AB322" s="44">
        <f>ROUND(AF321*N(Debts!$D$10)/12,2)</f>
        <v/>
      </c>
      <c r="AC322" s="44">
        <f>MIN(N(Debts!$E$10),AF321+AB322)</f>
        <v/>
      </c>
      <c r="AD322" s="44">
        <f>AF321+AB322-AC322</f>
        <v/>
      </c>
      <c r="AE322" s="44">
        <f>MIN(AD322,MAX(0,$C322-SUMIFS($H322:$AU322,$H$6:$AU$6,"Rest",$H$5:$AU$5,"&lt;"&amp;AD$5)))</f>
        <v/>
      </c>
      <c r="AF322" s="44">
        <f>ROUND(AD322-AE322,2)</f>
        <v/>
      </c>
      <c r="AG322" s="44">
        <f>ROUND(AK321*N(Debts!$D$11)/12,2)</f>
        <v/>
      </c>
      <c r="AH322" s="44">
        <f>MIN(N(Debts!$E$11),AK321+AG322)</f>
        <v/>
      </c>
      <c r="AI322" s="44">
        <f>AK321+AG322-AH322</f>
        <v/>
      </c>
      <c r="AJ322" s="44">
        <f>MIN(AI322,MAX(0,$C322-SUMIFS($H322:$AU322,$H$6:$AU$6,"Rest",$H$5:$AU$5,"&lt;"&amp;AI$5)))</f>
        <v/>
      </c>
      <c r="AK322" s="44">
        <f>ROUND(AI322-AJ322,2)</f>
        <v/>
      </c>
      <c r="AL322" s="44">
        <f>ROUND(AP321*N(Debts!$D$12)/12,2)</f>
        <v/>
      </c>
      <c r="AM322" s="44">
        <f>MIN(N(Debts!$E$12),AP321+AL322)</f>
        <v/>
      </c>
      <c r="AN322" s="44">
        <f>AP321+AL322-AM322</f>
        <v/>
      </c>
      <c r="AO322" s="44">
        <f>MIN(AN322,MAX(0,$C322-SUMIFS($H322:$AU322,$H$6:$AU$6,"Rest",$H$5:$AU$5,"&lt;"&amp;AN$5)))</f>
        <v/>
      </c>
      <c r="AP322" s="44">
        <f>ROUND(AN322-AO322,2)</f>
        <v/>
      </c>
      <c r="AQ322" s="44">
        <f>ROUND(AU321*N(Debts!$D$13)/12,2)</f>
        <v/>
      </c>
      <c r="AR322" s="44">
        <f>MIN(N(Debts!$E$13),AU321+AQ322)</f>
        <v/>
      </c>
      <c r="AS322" s="44">
        <f>AU321+AQ322-AR322</f>
        <v/>
      </c>
      <c r="AT322" s="44">
        <f>MIN(AS322,MAX(0,$C322-SUMIFS($H322:$AU322,$H$6:$AU$6,"Rest",$H$5:$AU$5,"&lt;"&amp;AS$5)))</f>
        <v/>
      </c>
      <c r="AU322" s="44">
        <f>ROUND(AS322-AT322,2)</f>
        <v/>
      </c>
    </row>
    <row r="323">
      <c r="A323" s="43" t="n">
        <v>316</v>
      </c>
      <c r="B323" s="45">
        <f>EDATE(Plan!$C$7,A323-1)</f>
        <v/>
      </c>
      <c r="C323" s="46">
        <f>IF(F322&lt;=0.005,0,MAX(0,Plan!$C$6-SUMIF($H$6:$AU$6,"Min paid",H323:AU323)))</f>
        <v/>
      </c>
      <c r="D323" s="46">
        <f>SUMIF($H$6:$AU$6,"Interest",H323:AU323)</f>
        <v/>
      </c>
      <c r="E323" s="46">
        <f>SUMIF($H$6:$AU$6,"Min paid",H323:AU323)+SUMIF($H$6:$AU$6,"Extra paid",H323:AU323)</f>
        <v/>
      </c>
      <c r="F323" s="46">
        <f>SUMIF($H$6:$AU$6,"Balance",H323:AU323)</f>
        <v/>
      </c>
      <c r="G323" s="47">
        <f>IF(AND(F323&lt;=0.005,F322&gt;0.005),A323,"")</f>
        <v/>
      </c>
      <c r="H323" s="44">
        <f>ROUND(L322*N(Debts!$D$6)/12,2)</f>
        <v/>
      </c>
      <c r="I323" s="44">
        <f>MIN(N(Debts!$E$6),L322+H323)</f>
        <v/>
      </c>
      <c r="J323" s="44">
        <f>L322+H323-I323</f>
        <v/>
      </c>
      <c r="K323" s="44">
        <f>MIN(J323,MAX(0,$C323-SUMIFS($H323:$AU323,$H$6:$AU$6,"Rest",$H$5:$AU$5,"&lt;"&amp;J$5)))</f>
        <v/>
      </c>
      <c r="L323" s="44">
        <f>ROUND(J323-K323,2)</f>
        <v/>
      </c>
      <c r="M323" s="44">
        <f>ROUND(Q322*N(Debts!$D$7)/12,2)</f>
        <v/>
      </c>
      <c r="N323" s="44">
        <f>MIN(N(Debts!$E$7),Q322+M323)</f>
        <v/>
      </c>
      <c r="O323" s="44">
        <f>Q322+M323-N323</f>
        <v/>
      </c>
      <c r="P323" s="44">
        <f>MIN(O323,MAX(0,$C323-SUMIFS($H323:$AU323,$H$6:$AU$6,"Rest",$H$5:$AU$5,"&lt;"&amp;O$5)))</f>
        <v/>
      </c>
      <c r="Q323" s="44">
        <f>ROUND(O323-P323,2)</f>
        <v/>
      </c>
      <c r="R323" s="44">
        <f>ROUND(V322*N(Debts!$D$8)/12,2)</f>
        <v/>
      </c>
      <c r="S323" s="44">
        <f>MIN(N(Debts!$E$8),V322+R323)</f>
        <v/>
      </c>
      <c r="T323" s="44">
        <f>V322+R323-S323</f>
        <v/>
      </c>
      <c r="U323" s="44">
        <f>MIN(T323,MAX(0,$C323-SUMIFS($H323:$AU323,$H$6:$AU$6,"Rest",$H$5:$AU$5,"&lt;"&amp;T$5)))</f>
        <v/>
      </c>
      <c r="V323" s="44">
        <f>ROUND(T323-U323,2)</f>
        <v/>
      </c>
      <c r="W323" s="44">
        <f>ROUND(AA322*N(Debts!$D$9)/12,2)</f>
        <v/>
      </c>
      <c r="X323" s="44">
        <f>MIN(N(Debts!$E$9),AA322+W323)</f>
        <v/>
      </c>
      <c r="Y323" s="44">
        <f>AA322+W323-X323</f>
        <v/>
      </c>
      <c r="Z323" s="44">
        <f>MIN(Y323,MAX(0,$C323-SUMIFS($H323:$AU323,$H$6:$AU$6,"Rest",$H$5:$AU$5,"&lt;"&amp;Y$5)))</f>
        <v/>
      </c>
      <c r="AA323" s="44">
        <f>ROUND(Y323-Z323,2)</f>
        <v/>
      </c>
      <c r="AB323" s="44">
        <f>ROUND(AF322*N(Debts!$D$10)/12,2)</f>
        <v/>
      </c>
      <c r="AC323" s="44">
        <f>MIN(N(Debts!$E$10),AF322+AB323)</f>
        <v/>
      </c>
      <c r="AD323" s="44">
        <f>AF322+AB323-AC323</f>
        <v/>
      </c>
      <c r="AE323" s="44">
        <f>MIN(AD323,MAX(0,$C323-SUMIFS($H323:$AU323,$H$6:$AU$6,"Rest",$H$5:$AU$5,"&lt;"&amp;AD$5)))</f>
        <v/>
      </c>
      <c r="AF323" s="44">
        <f>ROUND(AD323-AE323,2)</f>
        <v/>
      </c>
      <c r="AG323" s="44">
        <f>ROUND(AK322*N(Debts!$D$11)/12,2)</f>
        <v/>
      </c>
      <c r="AH323" s="44">
        <f>MIN(N(Debts!$E$11),AK322+AG323)</f>
        <v/>
      </c>
      <c r="AI323" s="44">
        <f>AK322+AG323-AH323</f>
        <v/>
      </c>
      <c r="AJ323" s="44">
        <f>MIN(AI323,MAX(0,$C323-SUMIFS($H323:$AU323,$H$6:$AU$6,"Rest",$H$5:$AU$5,"&lt;"&amp;AI$5)))</f>
        <v/>
      </c>
      <c r="AK323" s="44">
        <f>ROUND(AI323-AJ323,2)</f>
        <v/>
      </c>
      <c r="AL323" s="44">
        <f>ROUND(AP322*N(Debts!$D$12)/12,2)</f>
        <v/>
      </c>
      <c r="AM323" s="44">
        <f>MIN(N(Debts!$E$12),AP322+AL323)</f>
        <v/>
      </c>
      <c r="AN323" s="44">
        <f>AP322+AL323-AM323</f>
        <v/>
      </c>
      <c r="AO323" s="44">
        <f>MIN(AN323,MAX(0,$C323-SUMIFS($H323:$AU323,$H$6:$AU$6,"Rest",$H$5:$AU$5,"&lt;"&amp;AN$5)))</f>
        <v/>
      </c>
      <c r="AP323" s="44">
        <f>ROUND(AN323-AO323,2)</f>
        <v/>
      </c>
      <c r="AQ323" s="44">
        <f>ROUND(AU322*N(Debts!$D$13)/12,2)</f>
        <v/>
      </c>
      <c r="AR323" s="44">
        <f>MIN(N(Debts!$E$13),AU322+AQ323)</f>
        <v/>
      </c>
      <c r="AS323" s="44">
        <f>AU322+AQ323-AR323</f>
        <v/>
      </c>
      <c r="AT323" s="44">
        <f>MIN(AS323,MAX(0,$C323-SUMIFS($H323:$AU323,$H$6:$AU$6,"Rest",$H$5:$AU$5,"&lt;"&amp;AS$5)))</f>
        <v/>
      </c>
      <c r="AU323" s="44">
        <f>ROUND(AS323-AT323,2)</f>
        <v/>
      </c>
    </row>
    <row r="324">
      <c r="A324" s="43" t="n">
        <v>317</v>
      </c>
      <c r="B324" s="45">
        <f>EDATE(Plan!$C$7,A324-1)</f>
        <v/>
      </c>
      <c r="C324" s="46">
        <f>IF(F323&lt;=0.005,0,MAX(0,Plan!$C$6-SUMIF($H$6:$AU$6,"Min paid",H324:AU324)))</f>
        <v/>
      </c>
      <c r="D324" s="46">
        <f>SUMIF($H$6:$AU$6,"Interest",H324:AU324)</f>
        <v/>
      </c>
      <c r="E324" s="46">
        <f>SUMIF($H$6:$AU$6,"Min paid",H324:AU324)+SUMIF($H$6:$AU$6,"Extra paid",H324:AU324)</f>
        <v/>
      </c>
      <c r="F324" s="46">
        <f>SUMIF($H$6:$AU$6,"Balance",H324:AU324)</f>
        <v/>
      </c>
      <c r="G324" s="47">
        <f>IF(AND(F324&lt;=0.005,F323&gt;0.005),A324,"")</f>
        <v/>
      </c>
      <c r="H324" s="44">
        <f>ROUND(L323*N(Debts!$D$6)/12,2)</f>
        <v/>
      </c>
      <c r="I324" s="44">
        <f>MIN(N(Debts!$E$6),L323+H324)</f>
        <v/>
      </c>
      <c r="J324" s="44">
        <f>L323+H324-I324</f>
        <v/>
      </c>
      <c r="K324" s="44">
        <f>MIN(J324,MAX(0,$C324-SUMIFS($H324:$AU324,$H$6:$AU$6,"Rest",$H$5:$AU$5,"&lt;"&amp;J$5)))</f>
        <v/>
      </c>
      <c r="L324" s="44">
        <f>ROUND(J324-K324,2)</f>
        <v/>
      </c>
      <c r="M324" s="44">
        <f>ROUND(Q323*N(Debts!$D$7)/12,2)</f>
        <v/>
      </c>
      <c r="N324" s="44">
        <f>MIN(N(Debts!$E$7),Q323+M324)</f>
        <v/>
      </c>
      <c r="O324" s="44">
        <f>Q323+M324-N324</f>
        <v/>
      </c>
      <c r="P324" s="44">
        <f>MIN(O324,MAX(0,$C324-SUMIFS($H324:$AU324,$H$6:$AU$6,"Rest",$H$5:$AU$5,"&lt;"&amp;O$5)))</f>
        <v/>
      </c>
      <c r="Q324" s="44">
        <f>ROUND(O324-P324,2)</f>
        <v/>
      </c>
      <c r="R324" s="44">
        <f>ROUND(V323*N(Debts!$D$8)/12,2)</f>
        <v/>
      </c>
      <c r="S324" s="44">
        <f>MIN(N(Debts!$E$8),V323+R324)</f>
        <v/>
      </c>
      <c r="T324" s="44">
        <f>V323+R324-S324</f>
        <v/>
      </c>
      <c r="U324" s="44">
        <f>MIN(T324,MAX(0,$C324-SUMIFS($H324:$AU324,$H$6:$AU$6,"Rest",$H$5:$AU$5,"&lt;"&amp;T$5)))</f>
        <v/>
      </c>
      <c r="V324" s="44">
        <f>ROUND(T324-U324,2)</f>
        <v/>
      </c>
      <c r="W324" s="44">
        <f>ROUND(AA323*N(Debts!$D$9)/12,2)</f>
        <v/>
      </c>
      <c r="X324" s="44">
        <f>MIN(N(Debts!$E$9),AA323+W324)</f>
        <v/>
      </c>
      <c r="Y324" s="44">
        <f>AA323+W324-X324</f>
        <v/>
      </c>
      <c r="Z324" s="44">
        <f>MIN(Y324,MAX(0,$C324-SUMIFS($H324:$AU324,$H$6:$AU$6,"Rest",$H$5:$AU$5,"&lt;"&amp;Y$5)))</f>
        <v/>
      </c>
      <c r="AA324" s="44">
        <f>ROUND(Y324-Z324,2)</f>
        <v/>
      </c>
      <c r="AB324" s="44">
        <f>ROUND(AF323*N(Debts!$D$10)/12,2)</f>
        <v/>
      </c>
      <c r="AC324" s="44">
        <f>MIN(N(Debts!$E$10),AF323+AB324)</f>
        <v/>
      </c>
      <c r="AD324" s="44">
        <f>AF323+AB324-AC324</f>
        <v/>
      </c>
      <c r="AE324" s="44">
        <f>MIN(AD324,MAX(0,$C324-SUMIFS($H324:$AU324,$H$6:$AU$6,"Rest",$H$5:$AU$5,"&lt;"&amp;AD$5)))</f>
        <v/>
      </c>
      <c r="AF324" s="44">
        <f>ROUND(AD324-AE324,2)</f>
        <v/>
      </c>
      <c r="AG324" s="44">
        <f>ROUND(AK323*N(Debts!$D$11)/12,2)</f>
        <v/>
      </c>
      <c r="AH324" s="44">
        <f>MIN(N(Debts!$E$11),AK323+AG324)</f>
        <v/>
      </c>
      <c r="AI324" s="44">
        <f>AK323+AG324-AH324</f>
        <v/>
      </c>
      <c r="AJ324" s="44">
        <f>MIN(AI324,MAX(0,$C324-SUMIFS($H324:$AU324,$H$6:$AU$6,"Rest",$H$5:$AU$5,"&lt;"&amp;AI$5)))</f>
        <v/>
      </c>
      <c r="AK324" s="44">
        <f>ROUND(AI324-AJ324,2)</f>
        <v/>
      </c>
      <c r="AL324" s="44">
        <f>ROUND(AP323*N(Debts!$D$12)/12,2)</f>
        <v/>
      </c>
      <c r="AM324" s="44">
        <f>MIN(N(Debts!$E$12),AP323+AL324)</f>
        <v/>
      </c>
      <c r="AN324" s="44">
        <f>AP323+AL324-AM324</f>
        <v/>
      </c>
      <c r="AO324" s="44">
        <f>MIN(AN324,MAX(0,$C324-SUMIFS($H324:$AU324,$H$6:$AU$6,"Rest",$H$5:$AU$5,"&lt;"&amp;AN$5)))</f>
        <v/>
      </c>
      <c r="AP324" s="44">
        <f>ROUND(AN324-AO324,2)</f>
        <v/>
      </c>
      <c r="AQ324" s="44">
        <f>ROUND(AU323*N(Debts!$D$13)/12,2)</f>
        <v/>
      </c>
      <c r="AR324" s="44">
        <f>MIN(N(Debts!$E$13),AU323+AQ324)</f>
        <v/>
      </c>
      <c r="AS324" s="44">
        <f>AU323+AQ324-AR324</f>
        <v/>
      </c>
      <c r="AT324" s="44">
        <f>MIN(AS324,MAX(0,$C324-SUMIFS($H324:$AU324,$H$6:$AU$6,"Rest",$H$5:$AU$5,"&lt;"&amp;AS$5)))</f>
        <v/>
      </c>
      <c r="AU324" s="44">
        <f>ROUND(AS324-AT324,2)</f>
        <v/>
      </c>
    </row>
    <row r="325">
      <c r="A325" s="43" t="n">
        <v>318</v>
      </c>
      <c r="B325" s="45">
        <f>EDATE(Plan!$C$7,A325-1)</f>
        <v/>
      </c>
      <c r="C325" s="46">
        <f>IF(F324&lt;=0.005,0,MAX(0,Plan!$C$6-SUMIF($H$6:$AU$6,"Min paid",H325:AU325)))</f>
        <v/>
      </c>
      <c r="D325" s="46">
        <f>SUMIF($H$6:$AU$6,"Interest",H325:AU325)</f>
        <v/>
      </c>
      <c r="E325" s="46">
        <f>SUMIF($H$6:$AU$6,"Min paid",H325:AU325)+SUMIF($H$6:$AU$6,"Extra paid",H325:AU325)</f>
        <v/>
      </c>
      <c r="F325" s="46">
        <f>SUMIF($H$6:$AU$6,"Balance",H325:AU325)</f>
        <v/>
      </c>
      <c r="G325" s="47">
        <f>IF(AND(F325&lt;=0.005,F324&gt;0.005),A325,"")</f>
        <v/>
      </c>
      <c r="H325" s="44">
        <f>ROUND(L324*N(Debts!$D$6)/12,2)</f>
        <v/>
      </c>
      <c r="I325" s="44">
        <f>MIN(N(Debts!$E$6),L324+H325)</f>
        <v/>
      </c>
      <c r="J325" s="44">
        <f>L324+H325-I325</f>
        <v/>
      </c>
      <c r="K325" s="44">
        <f>MIN(J325,MAX(0,$C325-SUMIFS($H325:$AU325,$H$6:$AU$6,"Rest",$H$5:$AU$5,"&lt;"&amp;J$5)))</f>
        <v/>
      </c>
      <c r="L325" s="44">
        <f>ROUND(J325-K325,2)</f>
        <v/>
      </c>
      <c r="M325" s="44">
        <f>ROUND(Q324*N(Debts!$D$7)/12,2)</f>
        <v/>
      </c>
      <c r="N325" s="44">
        <f>MIN(N(Debts!$E$7),Q324+M325)</f>
        <v/>
      </c>
      <c r="O325" s="44">
        <f>Q324+M325-N325</f>
        <v/>
      </c>
      <c r="P325" s="44">
        <f>MIN(O325,MAX(0,$C325-SUMIFS($H325:$AU325,$H$6:$AU$6,"Rest",$H$5:$AU$5,"&lt;"&amp;O$5)))</f>
        <v/>
      </c>
      <c r="Q325" s="44">
        <f>ROUND(O325-P325,2)</f>
        <v/>
      </c>
      <c r="R325" s="44">
        <f>ROUND(V324*N(Debts!$D$8)/12,2)</f>
        <v/>
      </c>
      <c r="S325" s="44">
        <f>MIN(N(Debts!$E$8),V324+R325)</f>
        <v/>
      </c>
      <c r="T325" s="44">
        <f>V324+R325-S325</f>
        <v/>
      </c>
      <c r="U325" s="44">
        <f>MIN(T325,MAX(0,$C325-SUMIFS($H325:$AU325,$H$6:$AU$6,"Rest",$H$5:$AU$5,"&lt;"&amp;T$5)))</f>
        <v/>
      </c>
      <c r="V325" s="44">
        <f>ROUND(T325-U325,2)</f>
        <v/>
      </c>
      <c r="W325" s="44">
        <f>ROUND(AA324*N(Debts!$D$9)/12,2)</f>
        <v/>
      </c>
      <c r="X325" s="44">
        <f>MIN(N(Debts!$E$9),AA324+W325)</f>
        <v/>
      </c>
      <c r="Y325" s="44">
        <f>AA324+W325-X325</f>
        <v/>
      </c>
      <c r="Z325" s="44">
        <f>MIN(Y325,MAX(0,$C325-SUMIFS($H325:$AU325,$H$6:$AU$6,"Rest",$H$5:$AU$5,"&lt;"&amp;Y$5)))</f>
        <v/>
      </c>
      <c r="AA325" s="44">
        <f>ROUND(Y325-Z325,2)</f>
        <v/>
      </c>
      <c r="AB325" s="44">
        <f>ROUND(AF324*N(Debts!$D$10)/12,2)</f>
        <v/>
      </c>
      <c r="AC325" s="44">
        <f>MIN(N(Debts!$E$10),AF324+AB325)</f>
        <v/>
      </c>
      <c r="AD325" s="44">
        <f>AF324+AB325-AC325</f>
        <v/>
      </c>
      <c r="AE325" s="44">
        <f>MIN(AD325,MAX(0,$C325-SUMIFS($H325:$AU325,$H$6:$AU$6,"Rest",$H$5:$AU$5,"&lt;"&amp;AD$5)))</f>
        <v/>
      </c>
      <c r="AF325" s="44">
        <f>ROUND(AD325-AE325,2)</f>
        <v/>
      </c>
      <c r="AG325" s="44">
        <f>ROUND(AK324*N(Debts!$D$11)/12,2)</f>
        <v/>
      </c>
      <c r="AH325" s="44">
        <f>MIN(N(Debts!$E$11),AK324+AG325)</f>
        <v/>
      </c>
      <c r="AI325" s="44">
        <f>AK324+AG325-AH325</f>
        <v/>
      </c>
      <c r="AJ325" s="44">
        <f>MIN(AI325,MAX(0,$C325-SUMIFS($H325:$AU325,$H$6:$AU$6,"Rest",$H$5:$AU$5,"&lt;"&amp;AI$5)))</f>
        <v/>
      </c>
      <c r="AK325" s="44">
        <f>ROUND(AI325-AJ325,2)</f>
        <v/>
      </c>
      <c r="AL325" s="44">
        <f>ROUND(AP324*N(Debts!$D$12)/12,2)</f>
        <v/>
      </c>
      <c r="AM325" s="44">
        <f>MIN(N(Debts!$E$12),AP324+AL325)</f>
        <v/>
      </c>
      <c r="AN325" s="44">
        <f>AP324+AL325-AM325</f>
        <v/>
      </c>
      <c r="AO325" s="44">
        <f>MIN(AN325,MAX(0,$C325-SUMIFS($H325:$AU325,$H$6:$AU$6,"Rest",$H$5:$AU$5,"&lt;"&amp;AN$5)))</f>
        <v/>
      </c>
      <c r="AP325" s="44">
        <f>ROUND(AN325-AO325,2)</f>
        <v/>
      </c>
      <c r="AQ325" s="44">
        <f>ROUND(AU324*N(Debts!$D$13)/12,2)</f>
        <v/>
      </c>
      <c r="AR325" s="44">
        <f>MIN(N(Debts!$E$13),AU324+AQ325)</f>
        <v/>
      </c>
      <c r="AS325" s="44">
        <f>AU324+AQ325-AR325</f>
        <v/>
      </c>
      <c r="AT325" s="44">
        <f>MIN(AS325,MAX(0,$C325-SUMIFS($H325:$AU325,$H$6:$AU$6,"Rest",$H$5:$AU$5,"&lt;"&amp;AS$5)))</f>
        <v/>
      </c>
      <c r="AU325" s="44">
        <f>ROUND(AS325-AT325,2)</f>
        <v/>
      </c>
    </row>
    <row r="326">
      <c r="A326" s="43" t="n">
        <v>319</v>
      </c>
      <c r="B326" s="45">
        <f>EDATE(Plan!$C$7,A326-1)</f>
        <v/>
      </c>
      <c r="C326" s="46">
        <f>IF(F325&lt;=0.005,0,MAX(0,Plan!$C$6-SUMIF($H$6:$AU$6,"Min paid",H326:AU326)))</f>
        <v/>
      </c>
      <c r="D326" s="46">
        <f>SUMIF($H$6:$AU$6,"Interest",H326:AU326)</f>
        <v/>
      </c>
      <c r="E326" s="46">
        <f>SUMIF($H$6:$AU$6,"Min paid",H326:AU326)+SUMIF($H$6:$AU$6,"Extra paid",H326:AU326)</f>
        <v/>
      </c>
      <c r="F326" s="46">
        <f>SUMIF($H$6:$AU$6,"Balance",H326:AU326)</f>
        <v/>
      </c>
      <c r="G326" s="47">
        <f>IF(AND(F326&lt;=0.005,F325&gt;0.005),A326,"")</f>
        <v/>
      </c>
      <c r="H326" s="44">
        <f>ROUND(L325*N(Debts!$D$6)/12,2)</f>
        <v/>
      </c>
      <c r="I326" s="44">
        <f>MIN(N(Debts!$E$6),L325+H326)</f>
        <v/>
      </c>
      <c r="J326" s="44">
        <f>L325+H326-I326</f>
        <v/>
      </c>
      <c r="K326" s="44">
        <f>MIN(J326,MAX(0,$C326-SUMIFS($H326:$AU326,$H$6:$AU$6,"Rest",$H$5:$AU$5,"&lt;"&amp;J$5)))</f>
        <v/>
      </c>
      <c r="L326" s="44">
        <f>ROUND(J326-K326,2)</f>
        <v/>
      </c>
      <c r="M326" s="44">
        <f>ROUND(Q325*N(Debts!$D$7)/12,2)</f>
        <v/>
      </c>
      <c r="N326" s="44">
        <f>MIN(N(Debts!$E$7),Q325+M326)</f>
        <v/>
      </c>
      <c r="O326" s="44">
        <f>Q325+M326-N326</f>
        <v/>
      </c>
      <c r="P326" s="44">
        <f>MIN(O326,MAX(0,$C326-SUMIFS($H326:$AU326,$H$6:$AU$6,"Rest",$H$5:$AU$5,"&lt;"&amp;O$5)))</f>
        <v/>
      </c>
      <c r="Q326" s="44">
        <f>ROUND(O326-P326,2)</f>
        <v/>
      </c>
      <c r="R326" s="44">
        <f>ROUND(V325*N(Debts!$D$8)/12,2)</f>
        <v/>
      </c>
      <c r="S326" s="44">
        <f>MIN(N(Debts!$E$8),V325+R326)</f>
        <v/>
      </c>
      <c r="T326" s="44">
        <f>V325+R326-S326</f>
        <v/>
      </c>
      <c r="U326" s="44">
        <f>MIN(T326,MAX(0,$C326-SUMIFS($H326:$AU326,$H$6:$AU$6,"Rest",$H$5:$AU$5,"&lt;"&amp;T$5)))</f>
        <v/>
      </c>
      <c r="V326" s="44">
        <f>ROUND(T326-U326,2)</f>
        <v/>
      </c>
      <c r="W326" s="44">
        <f>ROUND(AA325*N(Debts!$D$9)/12,2)</f>
        <v/>
      </c>
      <c r="X326" s="44">
        <f>MIN(N(Debts!$E$9),AA325+W326)</f>
        <v/>
      </c>
      <c r="Y326" s="44">
        <f>AA325+W326-X326</f>
        <v/>
      </c>
      <c r="Z326" s="44">
        <f>MIN(Y326,MAX(0,$C326-SUMIFS($H326:$AU326,$H$6:$AU$6,"Rest",$H$5:$AU$5,"&lt;"&amp;Y$5)))</f>
        <v/>
      </c>
      <c r="AA326" s="44">
        <f>ROUND(Y326-Z326,2)</f>
        <v/>
      </c>
      <c r="AB326" s="44">
        <f>ROUND(AF325*N(Debts!$D$10)/12,2)</f>
        <v/>
      </c>
      <c r="AC326" s="44">
        <f>MIN(N(Debts!$E$10),AF325+AB326)</f>
        <v/>
      </c>
      <c r="AD326" s="44">
        <f>AF325+AB326-AC326</f>
        <v/>
      </c>
      <c r="AE326" s="44">
        <f>MIN(AD326,MAX(0,$C326-SUMIFS($H326:$AU326,$H$6:$AU$6,"Rest",$H$5:$AU$5,"&lt;"&amp;AD$5)))</f>
        <v/>
      </c>
      <c r="AF326" s="44">
        <f>ROUND(AD326-AE326,2)</f>
        <v/>
      </c>
      <c r="AG326" s="44">
        <f>ROUND(AK325*N(Debts!$D$11)/12,2)</f>
        <v/>
      </c>
      <c r="AH326" s="44">
        <f>MIN(N(Debts!$E$11),AK325+AG326)</f>
        <v/>
      </c>
      <c r="AI326" s="44">
        <f>AK325+AG326-AH326</f>
        <v/>
      </c>
      <c r="AJ326" s="44">
        <f>MIN(AI326,MAX(0,$C326-SUMIFS($H326:$AU326,$H$6:$AU$6,"Rest",$H$5:$AU$5,"&lt;"&amp;AI$5)))</f>
        <v/>
      </c>
      <c r="AK326" s="44">
        <f>ROUND(AI326-AJ326,2)</f>
        <v/>
      </c>
      <c r="AL326" s="44">
        <f>ROUND(AP325*N(Debts!$D$12)/12,2)</f>
        <v/>
      </c>
      <c r="AM326" s="44">
        <f>MIN(N(Debts!$E$12),AP325+AL326)</f>
        <v/>
      </c>
      <c r="AN326" s="44">
        <f>AP325+AL326-AM326</f>
        <v/>
      </c>
      <c r="AO326" s="44">
        <f>MIN(AN326,MAX(0,$C326-SUMIFS($H326:$AU326,$H$6:$AU$6,"Rest",$H$5:$AU$5,"&lt;"&amp;AN$5)))</f>
        <v/>
      </c>
      <c r="AP326" s="44">
        <f>ROUND(AN326-AO326,2)</f>
        <v/>
      </c>
      <c r="AQ326" s="44">
        <f>ROUND(AU325*N(Debts!$D$13)/12,2)</f>
        <v/>
      </c>
      <c r="AR326" s="44">
        <f>MIN(N(Debts!$E$13),AU325+AQ326)</f>
        <v/>
      </c>
      <c r="AS326" s="44">
        <f>AU325+AQ326-AR326</f>
        <v/>
      </c>
      <c r="AT326" s="44">
        <f>MIN(AS326,MAX(0,$C326-SUMIFS($H326:$AU326,$H$6:$AU$6,"Rest",$H$5:$AU$5,"&lt;"&amp;AS$5)))</f>
        <v/>
      </c>
      <c r="AU326" s="44">
        <f>ROUND(AS326-AT326,2)</f>
        <v/>
      </c>
    </row>
    <row r="327">
      <c r="A327" s="43" t="n">
        <v>320</v>
      </c>
      <c r="B327" s="45">
        <f>EDATE(Plan!$C$7,A327-1)</f>
        <v/>
      </c>
      <c r="C327" s="46">
        <f>IF(F326&lt;=0.005,0,MAX(0,Plan!$C$6-SUMIF($H$6:$AU$6,"Min paid",H327:AU327)))</f>
        <v/>
      </c>
      <c r="D327" s="46">
        <f>SUMIF($H$6:$AU$6,"Interest",H327:AU327)</f>
        <v/>
      </c>
      <c r="E327" s="46">
        <f>SUMIF($H$6:$AU$6,"Min paid",H327:AU327)+SUMIF($H$6:$AU$6,"Extra paid",H327:AU327)</f>
        <v/>
      </c>
      <c r="F327" s="46">
        <f>SUMIF($H$6:$AU$6,"Balance",H327:AU327)</f>
        <v/>
      </c>
      <c r="G327" s="47">
        <f>IF(AND(F327&lt;=0.005,F326&gt;0.005),A327,"")</f>
        <v/>
      </c>
      <c r="H327" s="44">
        <f>ROUND(L326*N(Debts!$D$6)/12,2)</f>
        <v/>
      </c>
      <c r="I327" s="44">
        <f>MIN(N(Debts!$E$6),L326+H327)</f>
        <v/>
      </c>
      <c r="J327" s="44">
        <f>L326+H327-I327</f>
        <v/>
      </c>
      <c r="K327" s="44">
        <f>MIN(J327,MAX(0,$C327-SUMIFS($H327:$AU327,$H$6:$AU$6,"Rest",$H$5:$AU$5,"&lt;"&amp;J$5)))</f>
        <v/>
      </c>
      <c r="L327" s="44">
        <f>ROUND(J327-K327,2)</f>
        <v/>
      </c>
      <c r="M327" s="44">
        <f>ROUND(Q326*N(Debts!$D$7)/12,2)</f>
        <v/>
      </c>
      <c r="N327" s="44">
        <f>MIN(N(Debts!$E$7),Q326+M327)</f>
        <v/>
      </c>
      <c r="O327" s="44">
        <f>Q326+M327-N327</f>
        <v/>
      </c>
      <c r="P327" s="44">
        <f>MIN(O327,MAX(0,$C327-SUMIFS($H327:$AU327,$H$6:$AU$6,"Rest",$H$5:$AU$5,"&lt;"&amp;O$5)))</f>
        <v/>
      </c>
      <c r="Q327" s="44">
        <f>ROUND(O327-P327,2)</f>
        <v/>
      </c>
      <c r="R327" s="44">
        <f>ROUND(V326*N(Debts!$D$8)/12,2)</f>
        <v/>
      </c>
      <c r="S327" s="44">
        <f>MIN(N(Debts!$E$8),V326+R327)</f>
        <v/>
      </c>
      <c r="T327" s="44">
        <f>V326+R327-S327</f>
        <v/>
      </c>
      <c r="U327" s="44">
        <f>MIN(T327,MAX(0,$C327-SUMIFS($H327:$AU327,$H$6:$AU$6,"Rest",$H$5:$AU$5,"&lt;"&amp;T$5)))</f>
        <v/>
      </c>
      <c r="V327" s="44">
        <f>ROUND(T327-U327,2)</f>
        <v/>
      </c>
      <c r="W327" s="44">
        <f>ROUND(AA326*N(Debts!$D$9)/12,2)</f>
        <v/>
      </c>
      <c r="X327" s="44">
        <f>MIN(N(Debts!$E$9),AA326+W327)</f>
        <v/>
      </c>
      <c r="Y327" s="44">
        <f>AA326+W327-X327</f>
        <v/>
      </c>
      <c r="Z327" s="44">
        <f>MIN(Y327,MAX(0,$C327-SUMIFS($H327:$AU327,$H$6:$AU$6,"Rest",$H$5:$AU$5,"&lt;"&amp;Y$5)))</f>
        <v/>
      </c>
      <c r="AA327" s="44">
        <f>ROUND(Y327-Z327,2)</f>
        <v/>
      </c>
      <c r="AB327" s="44">
        <f>ROUND(AF326*N(Debts!$D$10)/12,2)</f>
        <v/>
      </c>
      <c r="AC327" s="44">
        <f>MIN(N(Debts!$E$10),AF326+AB327)</f>
        <v/>
      </c>
      <c r="AD327" s="44">
        <f>AF326+AB327-AC327</f>
        <v/>
      </c>
      <c r="AE327" s="44">
        <f>MIN(AD327,MAX(0,$C327-SUMIFS($H327:$AU327,$H$6:$AU$6,"Rest",$H$5:$AU$5,"&lt;"&amp;AD$5)))</f>
        <v/>
      </c>
      <c r="AF327" s="44">
        <f>ROUND(AD327-AE327,2)</f>
        <v/>
      </c>
      <c r="AG327" s="44">
        <f>ROUND(AK326*N(Debts!$D$11)/12,2)</f>
        <v/>
      </c>
      <c r="AH327" s="44">
        <f>MIN(N(Debts!$E$11),AK326+AG327)</f>
        <v/>
      </c>
      <c r="AI327" s="44">
        <f>AK326+AG327-AH327</f>
        <v/>
      </c>
      <c r="AJ327" s="44">
        <f>MIN(AI327,MAX(0,$C327-SUMIFS($H327:$AU327,$H$6:$AU$6,"Rest",$H$5:$AU$5,"&lt;"&amp;AI$5)))</f>
        <v/>
      </c>
      <c r="AK327" s="44">
        <f>ROUND(AI327-AJ327,2)</f>
        <v/>
      </c>
      <c r="AL327" s="44">
        <f>ROUND(AP326*N(Debts!$D$12)/12,2)</f>
        <v/>
      </c>
      <c r="AM327" s="44">
        <f>MIN(N(Debts!$E$12),AP326+AL327)</f>
        <v/>
      </c>
      <c r="AN327" s="44">
        <f>AP326+AL327-AM327</f>
        <v/>
      </c>
      <c r="AO327" s="44">
        <f>MIN(AN327,MAX(0,$C327-SUMIFS($H327:$AU327,$H$6:$AU$6,"Rest",$H$5:$AU$5,"&lt;"&amp;AN$5)))</f>
        <v/>
      </c>
      <c r="AP327" s="44">
        <f>ROUND(AN327-AO327,2)</f>
        <v/>
      </c>
      <c r="AQ327" s="44">
        <f>ROUND(AU326*N(Debts!$D$13)/12,2)</f>
        <v/>
      </c>
      <c r="AR327" s="44">
        <f>MIN(N(Debts!$E$13),AU326+AQ327)</f>
        <v/>
      </c>
      <c r="AS327" s="44">
        <f>AU326+AQ327-AR327</f>
        <v/>
      </c>
      <c r="AT327" s="44">
        <f>MIN(AS327,MAX(0,$C327-SUMIFS($H327:$AU327,$H$6:$AU$6,"Rest",$H$5:$AU$5,"&lt;"&amp;AS$5)))</f>
        <v/>
      </c>
      <c r="AU327" s="44">
        <f>ROUND(AS327-AT327,2)</f>
        <v/>
      </c>
    </row>
    <row r="328">
      <c r="A328" s="43" t="n">
        <v>321</v>
      </c>
      <c r="B328" s="45">
        <f>EDATE(Plan!$C$7,A328-1)</f>
        <v/>
      </c>
      <c r="C328" s="46">
        <f>IF(F327&lt;=0.005,0,MAX(0,Plan!$C$6-SUMIF($H$6:$AU$6,"Min paid",H328:AU328)))</f>
        <v/>
      </c>
      <c r="D328" s="46">
        <f>SUMIF($H$6:$AU$6,"Interest",H328:AU328)</f>
        <v/>
      </c>
      <c r="E328" s="46">
        <f>SUMIF($H$6:$AU$6,"Min paid",H328:AU328)+SUMIF($H$6:$AU$6,"Extra paid",H328:AU328)</f>
        <v/>
      </c>
      <c r="F328" s="46">
        <f>SUMIF($H$6:$AU$6,"Balance",H328:AU328)</f>
        <v/>
      </c>
      <c r="G328" s="47">
        <f>IF(AND(F328&lt;=0.005,F327&gt;0.005),A328,"")</f>
        <v/>
      </c>
      <c r="H328" s="44">
        <f>ROUND(L327*N(Debts!$D$6)/12,2)</f>
        <v/>
      </c>
      <c r="I328" s="44">
        <f>MIN(N(Debts!$E$6),L327+H328)</f>
        <v/>
      </c>
      <c r="J328" s="44">
        <f>L327+H328-I328</f>
        <v/>
      </c>
      <c r="K328" s="44">
        <f>MIN(J328,MAX(0,$C328-SUMIFS($H328:$AU328,$H$6:$AU$6,"Rest",$H$5:$AU$5,"&lt;"&amp;J$5)))</f>
        <v/>
      </c>
      <c r="L328" s="44">
        <f>ROUND(J328-K328,2)</f>
        <v/>
      </c>
      <c r="M328" s="44">
        <f>ROUND(Q327*N(Debts!$D$7)/12,2)</f>
        <v/>
      </c>
      <c r="N328" s="44">
        <f>MIN(N(Debts!$E$7),Q327+M328)</f>
        <v/>
      </c>
      <c r="O328" s="44">
        <f>Q327+M328-N328</f>
        <v/>
      </c>
      <c r="P328" s="44">
        <f>MIN(O328,MAX(0,$C328-SUMIFS($H328:$AU328,$H$6:$AU$6,"Rest",$H$5:$AU$5,"&lt;"&amp;O$5)))</f>
        <v/>
      </c>
      <c r="Q328" s="44">
        <f>ROUND(O328-P328,2)</f>
        <v/>
      </c>
      <c r="R328" s="44">
        <f>ROUND(V327*N(Debts!$D$8)/12,2)</f>
        <v/>
      </c>
      <c r="S328" s="44">
        <f>MIN(N(Debts!$E$8),V327+R328)</f>
        <v/>
      </c>
      <c r="T328" s="44">
        <f>V327+R328-S328</f>
        <v/>
      </c>
      <c r="U328" s="44">
        <f>MIN(T328,MAX(0,$C328-SUMIFS($H328:$AU328,$H$6:$AU$6,"Rest",$H$5:$AU$5,"&lt;"&amp;T$5)))</f>
        <v/>
      </c>
      <c r="V328" s="44">
        <f>ROUND(T328-U328,2)</f>
        <v/>
      </c>
      <c r="W328" s="44">
        <f>ROUND(AA327*N(Debts!$D$9)/12,2)</f>
        <v/>
      </c>
      <c r="X328" s="44">
        <f>MIN(N(Debts!$E$9),AA327+W328)</f>
        <v/>
      </c>
      <c r="Y328" s="44">
        <f>AA327+W328-X328</f>
        <v/>
      </c>
      <c r="Z328" s="44">
        <f>MIN(Y328,MAX(0,$C328-SUMIFS($H328:$AU328,$H$6:$AU$6,"Rest",$H$5:$AU$5,"&lt;"&amp;Y$5)))</f>
        <v/>
      </c>
      <c r="AA328" s="44">
        <f>ROUND(Y328-Z328,2)</f>
        <v/>
      </c>
      <c r="AB328" s="44">
        <f>ROUND(AF327*N(Debts!$D$10)/12,2)</f>
        <v/>
      </c>
      <c r="AC328" s="44">
        <f>MIN(N(Debts!$E$10),AF327+AB328)</f>
        <v/>
      </c>
      <c r="AD328" s="44">
        <f>AF327+AB328-AC328</f>
        <v/>
      </c>
      <c r="AE328" s="44">
        <f>MIN(AD328,MAX(0,$C328-SUMIFS($H328:$AU328,$H$6:$AU$6,"Rest",$H$5:$AU$5,"&lt;"&amp;AD$5)))</f>
        <v/>
      </c>
      <c r="AF328" s="44">
        <f>ROUND(AD328-AE328,2)</f>
        <v/>
      </c>
      <c r="AG328" s="44">
        <f>ROUND(AK327*N(Debts!$D$11)/12,2)</f>
        <v/>
      </c>
      <c r="AH328" s="44">
        <f>MIN(N(Debts!$E$11),AK327+AG328)</f>
        <v/>
      </c>
      <c r="AI328" s="44">
        <f>AK327+AG328-AH328</f>
        <v/>
      </c>
      <c r="AJ328" s="44">
        <f>MIN(AI328,MAX(0,$C328-SUMIFS($H328:$AU328,$H$6:$AU$6,"Rest",$H$5:$AU$5,"&lt;"&amp;AI$5)))</f>
        <v/>
      </c>
      <c r="AK328" s="44">
        <f>ROUND(AI328-AJ328,2)</f>
        <v/>
      </c>
      <c r="AL328" s="44">
        <f>ROUND(AP327*N(Debts!$D$12)/12,2)</f>
        <v/>
      </c>
      <c r="AM328" s="44">
        <f>MIN(N(Debts!$E$12),AP327+AL328)</f>
        <v/>
      </c>
      <c r="AN328" s="44">
        <f>AP327+AL328-AM328</f>
        <v/>
      </c>
      <c r="AO328" s="44">
        <f>MIN(AN328,MAX(0,$C328-SUMIFS($H328:$AU328,$H$6:$AU$6,"Rest",$H$5:$AU$5,"&lt;"&amp;AN$5)))</f>
        <v/>
      </c>
      <c r="AP328" s="44">
        <f>ROUND(AN328-AO328,2)</f>
        <v/>
      </c>
      <c r="AQ328" s="44">
        <f>ROUND(AU327*N(Debts!$D$13)/12,2)</f>
        <v/>
      </c>
      <c r="AR328" s="44">
        <f>MIN(N(Debts!$E$13),AU327+AQ328)</f>
        <v/>
      </c>
      <c r="AS328" s="44">
        <f>AU327+AQ328-AR328</f>
        <v/>
      </c>
      <c r="AT328" s="44">
        <f>MIN(AS328,MAX(0,$C328-SUMIFS($H328:$AU328,$H$6:$AU$6,"Rest",$H$5:$AU$5,"&lt;"&amp;AS$5)))</f>
        <v/>
      </c>
      <c r="AU328" s="44">
        <f>ROUND(AS328-AT328,2)</f>
        <v/>
      </c>
    </row>
    <row r="329">
      <c r="A329" s="43" t="n">
        <v>322</v>
      </c>
      <c r="B329" s="45">
        <f>EDATE(Plan!$C$7,A329-1)</f>
        <v/>
      </c>
      <c r="C329" s="46">
        <f>IF(F328&lt;=0.005,0,MAX(0,Plan!$C$6-SUMIF($H$6:$AU$6,"Min paid",H329:AU329)))</f>
        <v/>
      </c>
      <c r="D329" s="46">
        <f>SUMIF($H$6:$AU$6,"Interest",H329:AU329)</f>
        <v/>
      </c>
      <c r="E329" s="46">
        <f>SUMIF($H$6:$AU$6,"Min paid",H329:AU329)+SUMIF($H$6:$AU$6,"Extra paid",H329:AU329)</f>
        <v/>
      </c>
      <c r="F329" s="46">
        <f>SUMIF($H$6:$AU$6,"Balance",H329:AU329)</f>
        <v/>
      </c>
      <c r="G329" s="47">
        <f>IF(AND(F329&lt;=0.005,F328&gt;0.005),A329,"")</f>
        <v/>
      </c>
      <c r="H329" s="44">
        <f>ROUND(L328*N(Debts!$D$6)/12,2)</f>
        <v/>
      </c>
      <c r="I329" s="44">
        <f>MIN(N(Debts!$E$6),L328+H329)</f>
        <v/>
      </c>
      <c r="J329" s="44">
        <f>L328+H329-I329</f>
        <v/>
      </c>
      <c r="K329" s="44">
        <f>MIN(J329,MAX(0,$C329-SUMIFS($H329:$AU329,$H$6:$AU$6,"Rest",$H$5:$AU$5,"&lt;"&amp;J$5)))</f>
        <v/>
      </c>
      <c r="L329" s="44">
        <f>ROUND(J329-K329,2)</f>
        <v/>
      </c>
      <c r="M329" s="44">
        <f>ROUND(Q328*N(Debts!$D$7)/12,2)</f>
        <v/>
      </c>
      <c r="N329" s="44">
        <f>MIN(N(Debts!$E$7),Q328+M329)</f>
        <v/>
      </c>
      <c r="O329" s="44">
        <f>Q328+M329-N329</f>
        <v/>
      </c>
      <c r="P329" s="44">
        <f>MIN(O329,MAX(0,$C329-SUMIFS($H329:$AU329,$H$6:$AU$6,"Rest",$H$5:$AU$5,"&lt;"&amp;O$5)))</f>
        <v/>
      </c>
      <c r="Q329" s="44">
        <f>ROUND(O329-P329,2)</f>
        <v/>
      </c>
      <c r="R329" s="44">
        <f>ROUND(V328*N(Debts!$D$8)/12,2)</f>
        <v/>
      </c>
      <c r="S329" s="44">
        <f>MIN(N(Debts!$E$8),V328+R329)</f>
        <v/>
      </c>
      <c r="T329" s="44">
        <f>V328+R329-S329</f>
        <v/>
      </c>
      <c r="U329" s="44">
        <f>MIN(T329,MAX(0,$C329-SUMIFS($H329:$AU329,$H$6:$AU$6,"Rest",$H$5:$AU$5,"&lt;"&amp;T$5)))</f>
        <v/>
      </c>
      <c r="V329" s="44">
        <f>ROUND(T329-U329,2)</f>
        <v/>
      </c>
      <c r="W329" s="44">
        <f>ROUND(AA328*N(Debts!$D$9)/12,2)</f>
        <v/>
      </c>
      <c r="X329" s="44">
        <f>MIN(N(Debts!$E$9),AA328+W329)</f>
        <v/>
      </c>
      <c r="Y329" s="44">
        <f>AA328+W329-X329</f>
        <v/>
      </c>
      <c r="Z329" s="44">
        <f>MIN(Y329,MAX(0,$C329-SUMIFS($H329:$AU329,$H$6:$AU$6,"Rest",$H$5:$AU$5,"&lt;"&amp;Y$5)))</f>
        <v/>
      </c>
      <c r="AA329" s="44">
        <f>ROUND(Y329-Z329,2)</f>
        <v/>
      </c>
      <c r="AB329" s="44">
        <f>ROUND(AF328*N(Debts!$D$10)/12,2)</f>
        <v/>
      </c>
      <c r="AC329" s="44">
        <f>MIN(N(Debts!$E$10),AF328+AB329)</f>
        <v/>
      </c>
      <c r="AD329" s="44">
        <f>AF328+AB329-AC329</f>
        <v/>
      </c>
      <c r="AE329" s="44">
        <f>MIN(AD329,MAX(0,$C329-SUMIFS($H329:$AU329,$H$6:$AU$6,"Rest",$H$5:$AU$5,"&lt;"&amp;AD$5)))</f>
        <v/>
      </c>
      <c r="AF329" s="44">
        <f>ROUND(AD329-AE329,2)</f>
        <v/>
      </c>
      <c r="AG329" s="44">
        <f>ROUND(AK328*N(Debts!$D$11)/12,2)</f>
        <v/>
      </c>
      <c r="AH329" s="44">
        <f>MIN(N(Debts!$E$11),AK328+AG329)</f>
        <v/>
      </c>
      <c r="AI329" s="44">
        <f>AK328+AG329-AH329</f>
        <v/>
      </c>
      <c r="AJ329" s="44">
        <f>MIN(AI329,MAX(0,$C329-SUMIFS($H329:$AU329,$H$6:$AU$6,"Rest",$H$5:$AU$5,"&lt;"&amp;AI$5)))</f>
        <v/>
      </c>
      <c r="AK329" s="44">
        <f>ROUND(AI329-AJ329,2)</f>
        <v/>
      </c>
      <c r="AL329" s="44">
        <f>ROUND(AP328*N(Debts!$D$12)/12,2)</f>
        <v/>
      </c>
      <c r="AM329" s="44">
        <f>MIN(N(Debts!$E$12),AP328+AL329)</f>
        <v/>
      </c>
      <c r="AN329" s="44">
        <f>AP328+AL329-AM329</f>
        <v/>
      </c>
      <c r="AO329" s="44">
        <f>MIN(AN329,MAX(0,$C329-SUMIFS($H329:$AU329,$H$6:$AU$6,"Rest",$H$5:$AU$5,"&lt;"&amp;AN$5)))</f>
        <v/>
      </c>
      <c r="AP329" s="44">
        <f>ROUND(AN329-AO329,2)</f>
        <v/>
      </c>
      <c r="AQ329" s="44">
        <f>ROUND(AU328*N(Debts!$D$13)/12,2)</f>
        <v/>
      </c>
      <c r="AR329" s="44">
        <f>MIN(N(Debts!$E$13),AU328+AQ329)</f>
        <v/>
      </c>
      <c r="AS329" s="44">
        <f>AU328+AQ329-AR329</f>
        <v/>
      </c>
      <c r="AT329" s="44">
        <f>MIN(AS329,MAX(0,$C329-SUMIFS($H329:$AU329,$H$6:$AU$6,"Rest",$H$5:$AU$5,"&lt;"&amp;AS$5)))</f>
        <v/>
      </c>
      <c r="AU329" s="44">
        <f>ROUND(AS329-AT329,2)</f>
        <v/>
      </c>
    </row>
    <row r="330">
      <c r="A330" s="43" t="n">
        <v>323</v>
      </c>
      <c r="B330" s="45">
        <f>EDATE(Plan!$C$7,A330-1)</f>
        <v/>
      </c>
      <c r="C330" s="46">
        <f>IF(F329&lt;=0.005,0,MAX(0,Plan!$C$6-SUMIF($H$6:$AU$6,"Min paid",H330:AU330)))</f>
        <v/>
      </c>
      <c r="D330" s="46">
        <f>SUMIF($H$6:$AU$6,"Interest",H330:AU330)</f>
        <v/>
      </c>
      <c r="E330" s="46">
        <f>SUMIF($H$6:$AU$6,"Min paid",H330:AU330)+SUMIF($H$6:$AU$6,"Extra paid",H330:AU330)</f>
        <v/>
      </c>
      <c r="F330" s="46">
        <f>SUMIF($H$6:$AU$6,"Balance",H330:AU330)</f>
        <v/>
      </c>
      <c r="G330" s="47">
        <f>IF(AND(F330&lt;=0.005,F329&gt;0.005),A330,"")</f>
        <v/>
      </c>
      <c r="H330" s="44">
        <f>ROUND(L329*N(Debts!$D$6)/12,2)</f>
        <v/>
      </c>
      <c r="I330" s="44">
        <f>MIN(N(Debts!$E$6),L329+H330)</f>
        <v/>
      </c>
      <c r="J330" s="44">
        <f>L329+H330-I330</f>
        <v/>
      </c>
      <c r="K330" s="44">
        <f>MIN(J330,MAX(0,$C330-SUMIFS($H330:$AU330,$H$6:$AU$6,"Rest",$H$5:$AU$5,"&lt;"&amp;J$5)))</f>
        <v/>
      </c>
      <c r="L330" s="44">
        <f>ROUND(J330-K330,2)</f>
        <v/>
      </c>
      <c r="M330" s="44">
        <f>ROUND(Q329*N(Debts!$D$7)/12,2)</f>
        <v/>
      </c>
      <c r="N330" s="44">
        <f>MIN(N(Debts!$E$7),Q329+M330)</f>
        <v/>
      </c>
      <c r="O330" s="44">
        <f>Q329+M330-N330</f>
        <v/>
      </c>
      <c r="P330" s="44">
        <f>MIN(O330,MAX(0,$C330-SUMIFS($H330:$AU330,$H$6:$AU$6,"Rest",$H$5:$AU$5,"&lt;"&amp;O$5)))</f>
        <v/>
      </c>
      <c r="Q330" s="44">
        <f>ROUND(O330-P330,2)</f>
        <v/>
      </c>
      <c r="R330" s="44">
        <f>ROUND(V329*N(Debts!$D$8)/12,2)</f>
        <v/>
      </c>
      <c r="S330" s="44">
        <f>MIN(N(Debts!$E$8),V329+R330)</f>
        <v/>
      </c>
      <c r="T330" s="44">
        <f>V329+R330-S330</f>
        <v/>
      </c>
      <c r="U330" s="44">
        <f>MIN(T330,MAX(0,$C330-SUMIFS($H330:$AU330,$H$6:$AU$6,"Rest",$H$5:$AU$5,"&lt;"&amp;T$5)))</f>
        <v/>
      </c>
      <c r="V330" s="44">
        <f>ROUND(T330-U330,2)</f>
        <v/>
      </c>
      <c r="W330" s="44">
        <f>ROUND(AA329*N(Debts!$D$9)/12,2)</f>
        <v/>
      </c>
      <c r="X330" s="44">
        <f>MIN(N(Debts!$E$9),AA329+W330)</f>
        <v/>
      </c>
      <c r="Y330" s="44">
        <f>AA329+W330-X330</f>
        <v/>
      </c>
      <c r="Z330" s="44">
        <f>MIN(Y330,MAX(0,$C330-SUMIFS($H330:$AU330,$H$6:$AU$6,"Rest",$H$5:$AU$5,"&lt;"&amp;Y$5)))</f>
        <v/>
      </c>
      <c r="AA330" s="44">
        <f>ROUND(Y330-Z330,2)</f>
        <v/>
      </c>
      <c r="AB330" s="44">
        <f>ROUND(AF329*N(Debts!$D$10)/12,2)</f>
        <v/>
      </c>
      <c r="AC330" s="44">
        <f>MIN(N(Debts!$E$10),AF329+AB330)</f>
        <v/>
      </c>
      <c r="AD330" s="44">
        <f>AF329+AB330-AC330</f>
        <v/>
      </c>
      <c r="AE330" s="44">
        <f>MIN(AD330,MAX(0,$C330-SUMIFS($H330:$AU330,$H$6:$AU$6,"Rest",$H$5:$AU$5,"&lt;"&amp;AD$5)))</f>
        <v/>
      </c>
      <c r="AF330" s="44">
        <f>ROUND(AD330-AE330,2)</f>
        <v/>
      </c>
      <c r="AG330" s="44">
        <f>ROUND(AK329*N(Debts!$D$11)/12,2)</f>
        <v/>
      </c>
      <c r="AH330" s="44">
        <f>MIN(N(Debts!$E$11),AK329+AG330)</f>
        <v/>
      </c>
      <c r="AI330" s="44">
        <f>AK329+AG330-AH330</f>
        <v/>
      </c>
      <c r="AJ330" s="44">
        <f>MIN(AI330,MAX(0,$C330-SUMIFS($H330:$AU330,$H$6:$AU$6,"Rest",$H$5:$AU$5,"&lt;"&amp;AI$5)))</f>
        <v/>
      </c>
      <c r="AK330" s="44">
        <f>ROUND(AI330-AJ330,2)</f>
        <v/>
      </c>
      <c r="AL330" s="44">
        <f>ROUND(AP329*N(Debts!$D$12)/12,2)</f>
        <v/>
      </c>
      <c r="AM330" s="44">
        <f>MIN(N(Debts!$E$12),AP329+AL330)</f>
        <v/>
      </c>
      <c r="AN330" s="44">
        <f>AP329+AL330-AM330</f>
        <v/>
      </c>
      <c r="AO330" s="44">
        <f>MIN(AN330,MAX(0,$C330-SUMIFS($H330:$AU330,$H$6:$AU$6,"Rest",$H$5:$AU$5,"&lt;"&amp;AN$5)))</f>
        <v/>
      </c>
      <c r="AP330" s="44">
        <f>ROUND(AN330-AO330,2)</f>
        <v/>
      </c>
      <c r="AQ330" s="44">
        <f>ROUND(AU329*N(Debts!$D$13)/12,2)</f>
        <v/>
      </c>
      <c r="AR330" s="44">
        <f>MIN(N(Debts!$E$13),AU329+AQ330)</f>
        <v/>
      </c>
      <c r="AS330" s="44">
        <f>AU329+AQ330-AR330</f>
        <v/>
      </c>
      <c r="AT330" s="44">
        <f>MIN(AS330,MAX(0,$C330-SUMIFS($H330:$AU330,$H$6:$AU$6,"Rest",$H$5:$AU$5,"&lt;"&amp;AS$5)))</f>
        <v/>
      </c>
      <c r="AU330" s="44">
        <f>ROUND(AS330-AT330,2)</f>
        <v/>
      </c>
    </row>
    <row r="331">
      <c r="A331" s="43" t="n">
        <v>324</v>
      </c>
      <c r="B331" s="45">
        <f>EDATE(Plan!$C$7,A331-1)</f>
        <v/>
      </c>
      <c r="C331" s="46">
        <f>IF(F330&lt;=0.005,0,MAX(0,Plan!$C$6-SUMIF($H$6:$AU$6,"Min paid",H331:AU331)))</f>
        <v/>
      </c>
      <c r="D331" s="46">
        <f>SUMIF($H$6:$AU$6,"Interest",H331:AU331)</f>
        <v/>
      </c>
      <c r="E331" s="46">
        <f>SUMIF($H$6:$AU$6,"Min paid",H331:AU331)+SUMIF($H$6:$AU$6,"Extra paid",H331:AU331)</f>
        <v/>
      </c>
      <c r="F331" s="46">
        <f>SUMIF($H$6:$AU$6,"Balance",H331:AU331)</f>
        <v/>
      </c>
      <c r="G331" s="47">
        <f>IF(AND(F331&lt;=0.005,F330&gt;0.005),A331,"")</f>
        <v/>
      </c>
      <c r="H331" s="44">
        <f>ROUND(L330*N(Debts!$D$6)/12,2)</f>
        <v/>
      </c>
      <c r="I331" s="44">
        <f>MIN(N(Debts!$E$6),L330+H331)</f>
        <v/>
      </c>
      <c r="J331" s="44">
        <f>L330+H331-I331</f>
        <v/>
      </c>
      <c r="K331" s="44">
        <f>MIN(J331,MAX(0,$C331-SUMIFS($H331:$AU331,$H$6:$AU$6,"Rest",$H$5:$AU$5,"&lt;"&amp;J$5)))</f>
        <v/>
      </c>
      <c r="L331" s="44">
        <f>ROUND(J331-K331,2)</f>
        <v/>
      </c>
      <c r="M331" s="44">
        <f>ROUND(Q330*N(Debts!$D$7)/12,2)</f>
        <v/>
      </c>
      <c r="N331" s="44">
        <f>MIN(N(Debts!$E$7),Q330+M331)</f>
        <v/>
      </c>
      <c r="O331" s="44">
        <f>Q330+M331-N331</f>
        <v/>
      </c>
      <c r="P331" s="44">
        <f>MIN(O331,MAX(0,$C331-SUMIFS($H331:$AU331,$H$6:$AU$6,"Rest",$H$5:$AU$5,"&lt;"&amp;O$5)))</f>
        <v/>
      </c>
      <c r="Q331" s="44">
        <f>ROUND(O331-P331,2)</f>
        <v/>
      </c>
      <c r="R331" s="44">
        <f>ROUND(V330*N(Debts!$D$8)/12,2)</f>
        <v/>
      </c>
      <c r="S331" s="44">
        <f>MIN(N(Debts!$E$8),V330+R331)</f>
        <v/>
      </c>
      <c r="T331" s="44">
        <f>V330+R331-S331</f>
        <v/>
      </c>
      <c r="U331" s="44">
        <f>MIN(T331,MAX(0,$C331-SUMIFS($H331:$AU331,$H$6:$AU$6,"Rest",$H$5:$AU$5,"&lt;"&amp;T$5)))</f>
        <v/>
      </c>
      <c r="V331" s="44">
        <f>ROUND(T331-U331,2)</f>
        <v/>
      </c>
      <c r="W331" s="44">
        <f>ROUND(AA330*N(Debts!$D$9)/12,2)</f>
        <v/>
      </c>
      <c r="X331" s="44">
        <f>MIN(N(Debts!$E$9),AA330+W331)</f>
        <v/>
      </c>
      <c r="Y331" s="44">
        <f>AA330+W331-X331</f>
        <v/>
      </c>
      <c r="Z331" s="44">
        <f>MIN(Y331,MAX(0,$C331-SUMIFS($H331:$AU331,$H$6:$AU$6,"Rest",$H$5:$AU$5,"&lt;"&amp;Y$5)))</f>
        <v/>
      </c>
      <c r="AA331" s="44">
        <f>ROUND(Y331-Z331,2)</f>
        <v/>
      </c>
      <c r="AB331" s="44">
        <f>ROUND(AF330*N(Debts!$D$10)/12,2)</f>
        <v/>
      </c>
      <c r="AC331" s="44">
        <f>MIN(N(Debts!$E$10),AF330+AB331)</f>
        <v/>
      </c>
      <c r="AD331" s="44">
        <f>AF330+AB331-AC331</f>
        <v/>
      </c>
      <c r="AE331" s="44">
        <f>MIN(AD331,MAX(0,$C331-SUMIFS($H331:$AU331,$H$6:$AU$6,"Rest",$H$5:$AU$5,"&lt;"&amp;AD$5)))</f>
        <v/>
      </c>
      <c r="AF331" s="44">
        <f>ROUND(AD331-AE331,2)</f>
        <v/>
      </c>
      <c r="AG331" s="44">
        <f>ROUND(AK330*N(Debts!$D$11)/12,2)</f>
        <v/>
      </c>
      <c r="AH331" s="44">
        <f>MIN(N(Debts!$E$11),AK330+AG331)</f>
        <v/>
      </c>
      <c r="AI331" s="44">
        <f>AK330+AG331-AH331</f>
        <v/>
      </c>
      <c r="AJ331" s="44">
        <f>MIN(AI331,MAX(0,$C331-SUMIFS($H331:$AU331,$H$6:$AU$6,"Rest",$H$5:$AU$5,"&lt;"&amp;AI$5)))</f>
        <v/>
      </c>
      <c r="AK331" s="44">
        <f>ROUND(AI331-AJ331,2)</f>
        <v/>
      </c>
      <c r="AL331" s="44">
        <f>ROUND(AP330*N(Debts!$D$12)/12,2)</f>
        <v/>
      </c>
      <c r="AM331" s="44">
        <f>MIN(N(Debts!$E$12),AP330+AL331)</f>
        <v/>
      </c>
      <c r="AN331" s="44">
        <f>AP330+AL331-AM331</f>
        <v/>
      </c>
      <c r="AO331" s="44">
        <f>MIN(AN331,MAX(0,$C331-SUMIFS($H331:$AU331,$H$6:$AU$6,"Rest",$H$5:$AU$5,"&lt;"&amp;AN$5)))</f>
        <v/>
      </c>
      <c r="AP331" s="44">
        <f>ROUND(AN331-AO331,2)</f>
        <v/>
      </c>
      <c r="AQ331" s="44">
        <f>ROUND(AU330*N(Debts!$D$13)/12,2)</f>
        <v/>
      </c>
      <c r="AR331" s="44">
        <f>MIN(N(Debts!$E$13),AU330+AQ331)</f>
        <v/>
      </c>
      <c r="AS331" s="44">
        <f>AU330+AQ331-AR331</f>
        <v/>
      </c>
      <c r="AT331" s="44">
        <f>MIN(AS331,MAX(0,$C331-SUMIFS($H331:$AU331,$H$6:$AU$6,"Rest",$H$5:$AU$5,"&lt;"&amp;AS$5)))</f>
        <v/>
      </c>
      <c r="AU331" s="44">
        <f>ROUND(AS331-AT331,2)</f>
        <v/>
      </c>
    </row>
    <row r="332">
      <c r="A332" s="43" t="n">
        <v>325</v>
      </c>
      <c r="B332" s="45">
        <f>EDATE(Plan!$C$7,A332-1)</f>
        <v/>
      </c>
      <c r="C332" s="46">
        <f>IF(F331&lt;=0.005,0,MAX(0,Plan!$C$6-SUMIF($H$6:$AU$6,"Min paid",H332:AU332)))</f>
        <v/>
      </c>
      <c r="D332" s="46">
        <f>SUMIF($H$6:$AU$6,"Interest",H332:AU332)</f>
        <v/>
      </c>
      <c r="E332" s="46">
        <f>SUMIF($H$6:$AU$6,"Min paid",H332:AU332)+SUMIF($H$6:$AU$6,"Extra paid",H332:AU332)</f>
        <v/>
      </c>
      <c r="F332" s="46">
        <f>SUMIF($H$6:$AU$6,"Balance",H332:AU332)</f>
        <v/>
      </c>
      <c r="G332" s="47">
        <f>IF(AND(F332&lt;=0.005,F331&gt;0.005),A332,"")</f>
        <v/>
      </c>
      <c r="H332" s="44">
        <f>ROUND(L331*N(Debts!$D$6)/12,2)</f>
        <v/>
      </c>
      <c r="I332" s="44">
        <f>MIN(N(Debts!$E$6),L331+H332)</f>
        <v/>
      </c>
      <c r="J332" s="44">
        <f>L331+H332-I332</f>
        <v/>
      </c>
      <c r="K332" s="44">
        <f>MIN(J332,MAX(0,$C332-SUMIFS($H332:$AU332,$H$6:$AU$6,"Rest",$H$5:$AU$5,"&lt;"&amp;J$5)))</f>
        <v/>
      </c>
      <c r="L332" s="44">
        <f>ROUND(J332-K332,2)</f>
        <v/>
      </c>
      <c r="M332" s="44">
        <f>ROUND(Q331*N(Debts!$D$7)/12,2)</f>
        <v/>
      </c>
      <c r="N332" s="44">
        <f>MIN(N(Debts!$E$7),Q331+M332)</f>
        <v/>
      </c>
      <c r="O332" s="44">
        <f>Q331+M332-N332</f>
        <v/>
      </c>
      <c r="P332" s="44">
        <f>MIN(O332,MAX(0,$C332-SUMIFS($H332:$AU332,$H$6:$AU$6,"Rest",$H$5:$AU$5,"&lt;"&amp;O$5)))</f>
        <v/>
      </c>
      <c r="Q332" s="44">
        <f>ROUND(O332-P332,2)</f>
        <v/>
      </c>
      <c r="R332" s="44">
        <f>ROUND(V331*N(Debts!$D$8)/12,2)</f>
        <v/>
      </c>
      <c r="S332" s="44">
        <f>MIN(N(Debts!$E$8),V331+R332)</f>
        <v/>
      </c>
      <c r="T332" s="44">
        <f>V331+R332-S332</f>
        <v/>
      </c>
      <c r="U332" s="44">
        <f>MIN(T332,MAX(0,$C332-SUMIFS($H332:$AU332,$H$6:$AU$6,"Rest",$H$5:$AU$5,"&lt;"&amp;T$5)))</f>
        <v/>
      </c>
      <c r="V332" s="44">
        <f>ROUND(T332-U332,2)</f>
        <v/>
      </c>
      <c r="W332" s="44">
        <f>ROUND(AA331*N(Debts!$D$9)/12,2)</f>
        <v/>
      </c>
      <c r="X332" s="44">
        <f>MIN(N(Debts!$E$9),AA331+W332)</f>
        <v/>
      </c>
      <c r="Y332" s="44">
        <f>AA331+W332-X332</f>
        <v/>
      </c>
      <c r="Z332" s="44">
        <f>MIN(Y332,MAX(0,$C332-SUMIFS($H332:$AU332,$H$6:$AU$6,"Rest",$H$5:$AU$5,"&lt;"&amp;Y$5)))</f>
        <v/>
      </c>
      <c r="AA332" s="44">
        <f>ROUND(Y332-Z332,2)</f>
        <v/>
      </c>
      <c r="AB332" s="44">
        <f>ROUND(AF331*N(Debts!$D$10)/12,2)</f>
        <v/>
      </c>
      <c r="AC332" s="44">
        <f>MIN(N(Debts!$E$10),AF331+AB332)</f>
        <v/>
      </c>
      <c r="AD332" s="44">
        <f>AF331+AB332-AC332</f>
        <v/>
      </c>
      <c r="AE332" s="44">
        <f>MIN(AD332,MAX(0,$C332-SUMIFS($H332:$AU332,$H$6:$AU$6,"Rest",$H$5:$AU$5,"&lt;"&amp;AD$5)))</f>
        <v/>
      </c>
      <c r="AF332" s="44">
        <f>ROUND(AD332-AE332,2)</f>
        <v/>
      </c>
      <c r="AG332" s="44">
        <f>ROUND(AK331*N(Debts!$D$11)/12,2)</f>
        <v/>
      </c>
      <c r="AH332" s="44">
        <f>MIN(N(Debts!$E$11),AK331+AG332)</f>
        <v/>
      </c>
      <c r="AI332" s="44">
        <f>AK331+AG332-AH332</f>
        <v/>
      </c>
      <c r="AJ332" s="44">
        <f>MIN(AI332,MAX(0,$C332-SUMIFS($H332:$AU332,$H$6:$AU$6,"Rest",$H$5:$AU$5,"&lt;"&amp;AI$5)))</f>
        <v/>
      </c>
      <c r="AK332" s="44">
        <f>ROUND(AI332-AJ332,2)</f>
        <v/>
      </c>
      <c r="AL332" s="44">
        <f>ROUND(AP331*N(Debts!$D$12)/12,2)</f>
        <v/>
      </c>
      <c r="AM332" s="44">
        <f>MIN(N(Debts!$E$12),AP331+AL332)</f>
        <v/>
      </c>
      <c r="AN332" s="44">
        <f>AP331+AL332-AM332</f>
        <v/>
      </c>
      <c r="AO332" s="44">
        <f>MIN(AN332,MAX(0,$C332-SUMIFS($H332:$AU332,$H$6:$AU$6,"Rest",$H$5:$AU$5,"&lt;"&amp;AN$5)))</f>
        <v/>
      </c>
      <c r="AP332" s="44">
        <f>ROUND(AN332-AO332,2)</f>
        <v/>
      </c>
      <c r="AQ332" s="44">
        <f>ROUND(AU331*N(Debts!$D$13)/12,2)</f>
        <v/>
      </c>
      <c r="AR332" s="44">
        <f>MIN(N(Debts!$E$13),AU331+AQ332)</f>
        <v/>
      </c>
      <c r="AS332" s="44">
        <f>AU331+AQ332-AR332</f>
        <v/>
      </c>
      <c r="AT332" s="44">
        <f>MIN(AS332,MAX(0,$C332-SUMIFS($H332:$AU332,$H$6:$AU$6,"Rest",$H$5:$AU$5,"&lt;"&amp;AS$5)))</f>
        <v/>
      </c>
      <c r="AU332" s="44">
        <f>ROUND(AS332-AT332,2)</f>
        <v/>
      </c>
    </row>
    <row r="333">
      <c r="A333" s="43" t="n">
        <v>326</v>
      </c>
      <c r="B333" s="45">
        <f>EDATE(Plan!$C$7,A333-1)</f>
        <v/>
      </c>
      <c r="C333" s="46">
        <f>IF(F332&lt;=0.005,0,MAX(0,Plan!$C$6-SUMIF($H$6:$AU$6,"Min paid",H333:AU333)))</f>
        <v/>
      </c>
      <c r="D333" s="46">
        <f>SUMIF($H$6:$AU$6,"Interest",H333:AU333)</f>
        <v/>
      </c>
      <c r="E333" s="46">
        <f>SUMIF($H$6:$AU$6,"Min paid",H333:AU333)+SUMIF($H$6:$AU$6,"Extra paid",H333:AU333)</f>
        <v/>
      </c>
      <c r="F333" s="46">
        <f>SUMIF($H$6:$AU$6,"Balance",H333:AU333)</f>
        <v/>
      </c>
      <c r="G333" s="47">
        <f>IF(AND(F333&lt;=0.005,F332&gt;0.005),A333,"")</f>
        <v/>
      </c>
      <c r="H333" s="44">
        <f>ROUND(L332*N(Debts!$D$6)/12,2)</f>
        <v/>
      </c>
      <c r="I333" s="44">
        <f>MIN(N(Debts!$E$6),L332+H333)</f>
        <v/>
      </c>
      <c r="J333" s="44">
        <f>L332+H333-I333</f>
        <v/>
      </c>
      <c r="K333" s="44">
        <f>MIN(J333,MAX(0,$C333-SUMIFS($H333:$AU333,$H$6:$AU$6,"Rest",$H$5:$AU$5,"&lt;"&amp;J$5)))</f>
        <v/>
      </c>
      <c r="L333" s="44">
        <f>ROUND(J333-K333,2)</f>
        <v/>
      </c>
      <c r="M333" s="44">
        <f>ROUND(Q332*N(Debts!$D$7)/12,2)</f>
        <v/>
      </c>
      <c r="N333" s="44">
        <f>MIN(N(Debts!$E$7),Q332+M333)</f>
        <v/>
      </c>
      <c r="O333" s="44">
        <f>Q332+M333-N333</f>
        <v/>
      </c>
      <c r="P333" s="44">
        <f>MIN(O333,MAX(0,$C333-SUMIFS($H333:$AU333,$H$6:$AU$6,"Rest",$H$5:$AU$5,"&lt;"&amp;O$5)))</f>
        <v/>
      </c>
      <c r="Q333" s="44">
        <f>ROUND(O333-P333,2)</f>
        <v/>
      </c>
      <c r="R333" s="44">
        <f>ROUND(V332*N(Debts!$D$8)/12,2)</f>
        <v/>
      </c>
      <c r="S333" s="44">
        <f>MIN(N(Debts!$E$8),V332+R333)</f>
        <v/>
      </c>
      <c r="T333" s="44">
        <f>V332+R333-S333</f>
        <v/>
      </c>
      <c r="U333" s="44">
        <f>MIN(T333,MAX(0,$C333-SUMIFS($H333:$AU333,$H$6:$AU$6,"Rest",$H$5:$AU$5,"&lt;"&amp;T$5)))</f>
        <v/>
      </c>
      <c r="V333" s="44">
        <f>ROUND(T333-U333,2)</f>
        <v/>
      </c>
      <c r="W333" s="44">
        <f>ROUND(AA332*N(Debts!$D$9)/12,2)</f>
        <v/>
      </c>
      <c r="X333" s="44">
        <f>MIN(N(Debts!$E$9),AA332+W333)</f>
        <v/>
      </c>
      <c r="Y333" s="44">
        <f>AA332+W333-X333</f>
        <v/>
      </c>
      <c r="Z333" s="44">
        <f>MIN(Y333,MAX(0,$C333-SUMIFS($H333:$AU333,$H$6:$AU$6,"Rest",$H$5:$AU$5,"&lt;"&amp;Y$5)))</f>
        <v/>
      </c>
      <c r="AA333" s="44">
        <f>ROUND(Y333-Z333,2)</f>
        <v/>
      </c>
      <c r="AB333" s="44">
        <f>ROUND(AF332*N(Debts!$D$10)/12,2)</f>
        <v/>
      </c>
      <c r="AC333" s="44">
        <f>MIN(N(Debts!$E$10),AF332+AB333)</f>
        <v/>
      </c>
      <c r="AD333" s="44">
        <f>AF332+AB333-AC333</f>
        <v/>
      </c>
      <c r="AE333" s="44">
        <f>MIN(AD333,MAX(0,$C333-SUMIFS($H333:$AU333,$H$6:$AU$6,"Rest",$H$5:$AU$5,"&lt;"&amp;AD$5)))</f>
        <v/>
      </c>
      <c r="AF333" s="44">
        <f>ROUND(AD333-AE333,2)</f>
        <v/>
      </c>
      <c r="AG333" s="44">
        <f>ROUND(AK332*N(Debts!$D$11)/12,2)</f>
        <v/>
      </c>
      <c r="AH333" s="44">
        <f>MIN(N(Debts!$E$11),AK332+AG333)</f>
        <v/>
      </c>
      <c r="AI333" s="44">
        <f>AK332+AG333-AH333</f>
        <v/>
      </c>
      <c r="AJ333" s="44">
        <f>MIN(AI333,MAX(0,$C333-SUMIFS($H333:$AU333,$H$6:$AU$6,"Rest",$H$5:$AU$5,"&lt;"&amp;AI$5)))</f>
        <v/>
      </c>
      <c r="AK333" s="44">
        <f>ROUND(AI333-AJ333,2)</f>
        <v/>
      </c>
      <c r="AL333" s="44">
        <f>ROUND(AP332*N(Debts!$D$12)/12,2)</f>
        <v/>
      </c>
      <c r="AM333" s="44">
        <f>MIN(N(Debts!$E$12),AP332+AL333)</f>
        <v/>
      </c>
      <c r="AN333" s="44">
        <f>AP332+AL333-AM333</f>
        <v/>
      </c>
      <c r="AO333" s="44">
        <f>MIN(AN333,MAX(0,$C333-SUMIFS($H333:$AU333,$H$6:$AU$6,"Rest",$H$5:$AU$5,"&lt;"&amp;AN$5)))</f>
        <v/>
      </c>
      <c r="AP333" s="44">
        <f>ROUND(AN333-AO333,2)</f>
        <v/>
      </c>
      <c r="AQ333" s="44">
        <f>ROUND(AU332*N(Debts!$D$13)/12,2)</f>
        <v/>
      </c>
      <c r="AR333" s="44">
        <f>MIN(N(Debts!$E$13),AU332+AQ333)</f>
        <v/>
      </c>
      <c r="AS333" s="44">
        <f>AU332+AQ333-AR333</f>
        <v/>
      </c>
      <c r="AT333" s="44">
        <f>MIN(AS333,MAX(0,$C333-SUMIFS($H333:$AU333,$H$6:$AU$6,"Rest",$H$5:$AU$5,"&lt;"&amp;AS$5)))</f>
        <v/>
      </c>
      <c r="AU333" s="44">
        <f>ROUND(AS333-AT333,2)</f>
        <v/>
      </c>
    </row>
    <row r="334">
      <c r="A334" s="43" t="n">
        <v>327</v>
      </c>
      <c r="B334" s="45">
        <f>EDATE(Plan!$C$7,A334-1)</f>
        <v/>
      </c>
      <c r="C334" s="46">
        <f>IF(F333&lt;=0.005,0,MAX(0,Plan!$C$6-SUMIF($H$6:$AU$6,"Min paid",H334:AU334)))</f>
        <v/>
      </c>
      <c r="D334" s="46">
        <f>SUMIF($H$6:$AU$6,"Interest",H334:AU334)</f>
        <v/>
      </c>
      <c r="E334" s="46">
        <f>SUMIF($H$6:$AU$6,"Min paid",H334:AU334)+SUMIF($H$6:$AU$6,"Extra paid",H334:AU334)</f>
        <v/>
      </c>
      <c r="F334" s="46">
        <f>SUMIF($H$6:$AU$6,"Balance",H334:AU334)</f>
        <v/>
      </c>
      <c r="G334" s="47">
        <f>IF(AND(F334&lt;=0.005,F333&gt;0.005),A334,"")</f>
        <v/>
      </c>
      <c r="H334" s="44">
        <f>ROUND(L333*N(Debts!$D$6)/12,2)</f>
        <v/>
      </c>
      <c r="I334" s="44">
        <f>MIN(N(Debts!$E$6),L333+H334)</f>
        <v/>
      </c>
      <c r="J334" s="44">
        <f>L333+H334-I334</f>
        <v/>
      </c>
      <c r="K334" s="44">
        <f>MIN(J334,MAX(0,$C334-SUMIFS($H334:$AU334,$H$6:$AU$6,"Rest",$H$5:$AU$5,"&lt;"&amp;J$5)))</f>
        <v/>
      </c>
      <c r="L334" s="44">
        <f>ROUND(J334-K334,2)</f>
        <v/>
      </c>
      <c r="M334" s="44">
        <f>ROUND(Q333*N(Debts!$D$7)/12,2)</f>
        <v/>
      </c>
      <c r="N334" s="44">
        <f>MIN(N(Debts!$E$7),Q333+M334)</f>
        <v/>
      </c>
      <c r="O334" s="44">
        <f>Q333+M334-N334</f>
        <v/>
      </c>
      <c r="P334" s="44">
        <f>MIN(O334,MAX(0,$C334-SUMIFS($H334:$AU334,$H$6:$AU$6,"Rest",$H$5:$AU$5,"&lt;"&amp;O$5)))</f>
        <v/>
      </c>
      <c r="Q334" s="44">
        <f>ROUND(O334-P334,2)</f>
        <v/>
      </c>
      <c r="R334" s="44">
        <f>ROUND(V333*N(Debts!$D$8)/12,2)</f>
        <v/>
      </c>
      <c r="S334" s="44">
        <f>MIN(N(Debts!$E$8),V333+R334)</f>
        <v/>
      </c>
      <c r="T334" s="44">
        <f>V333+R334-S334</f>
        <v/>
      </c>
      <c r="U334" s="44">
        <f>MIN(T334,MAX(0,$C334-SUMIFS($H334:$AU334,$H$6:$AU$6,"Rest",$H$5:$AU$5,"&lt;"&amp;T$5)))</f>
        <v/>
      </c>
      <c r="V334" s="44">
        <f>ROUND(T334-U334,2)</f>
        <v/>
      </c>
      <c r="W334" s="44">
        <f>ROUND(AA333*N(Debts!$D$9)/12,2)</f>
        <v/>
      </c>
      <c r="X334" s="44">
        <f>MIN(N(Debts!$E$9),AA333+W334)</f>
        <v/>
      </c>
      <c r="Y334" s="44">
        <f>AA333+W334-X334</f>
        <v/>
      </c>
      <c r="Z334" s="44">
        <f>MIN(Y334,MAX(0,$C334-SUMIFS($H334:$AU334,$H$6:$AU$6,"Rest",$H$5:$AU$5,"&lt;"&amp;Y$5)))</f>
        <v/>
      </c>
      <c r="AA334" s="44">
        <f>ROUND(Y334-Z334,2)</f>
        <v/>
      </c>
      <c r="AB334" s="44">
        <f>ROUND(AF333*N(Debts!$D$10)/12,2)</f>
        <v/>
      </c>
      <c r="AC334" s="44">
        <f>MIN(N(Debts!$E$10),AF333+AB334)</f>
        <v/>
      </c>
      <c r="AD334" s="44">
        <f>AF333+AB334-AC334</f>
        <v/>
      </c>
      <c r="AE334" s="44">
        <f>MIN(AD334,MAX(0,$C334-SUMIFS($H334:$AU334,$H$6:$AU$6,"Rest",$H$5:$AU$5,"&lt;"&amp;AD$5)))</f>
        <v/>
      </c>
      <c r="AF334" s="44">
        <f>ROUND(AD334-AE334,2)</f>
        <v/>
      </c>
      <c r="AG334" s="44">
        <f>ROUND(AK333*N(Debts!$D$11)/12,2)</f>
        <v/>
      </c>
      <c r="AH334" s="44">
        <f>MIN(N(Debts!$E$11),AK333+AG334)</f>
        <v/>
      </c>
      <c r="AI334" s="44">
        <f>AK333+AG334-AH334</f>
        <v/>
      </c>
      <c r="AJ334" s="44">
        <f>MIN(AI334,MAX(0,$C334-SUMIFS($H334:$AU334,$H$6:$AU$6,"Rest",$H$5:$AU$5,"&lt;"&amp;AI$5)))</f>
        <v/>
      </c>
      <c r="AK334" s="44">
        <f>ROUND(AI334-AJ334,2)</f>
        <v/>
      </c>
      <c r="AL334" s="44">
        <f>ROUND(AP333*N(Debts!$D$12)/12,2)</f>
        <v/>
      </c>
      <c r="AM334" s="44">
        <f>MIN(N(Debts!$E$12),AP333+AL334)</f>
        <v/>
      </c>
      <c r="AN334" s="44">
        <f>AP333+AL334-AM334</f>
        <v/>
      </c>
      <c r="AO334" s="44">
        <f>MIN(AN334,MAX(0,$C334-SUMIFS($H334:$AU334,$H$6:$AU$6,"Rest",$H$5:$AU$5,"&lt;"&amp;AN$5)))</f>
        <v/>
      </c>
      <c r="AP334" s="44">
        <f>ROUND(AN334-AO334,2)</f>
        <v/>
      </c>
      <c r="AQ334" s="44">
        <f>ROUND(AU333*N(Debts!$D$13)/12,2)</f>
        <v/>
      </c>
      <c r="AR334" s="44">
        <f>MIN(N(Debts!$E$13),AU333+AQ334)</f>
        <v/>
      </c>
      <c r="AS334" s="44">
        <f>AU333+AQ334-AR334</f>
        <v/>
      </c>
      <c r="AT334" s="44">
        <f>MIN(AS334,MAX(0,$C334-SUMIFS($H334:$AU334,$H$6:$AU$6,"Rest",$H$5:$AU$5,"&lt;"&amp;AS$5)))</f>
        <v/>
      </c>
      <c r="AU334" s="44">
        <f>ROUND(AS334-AT334,2)</f>
        <v/>
      </c>
    </row>
    <row r="335">
      <c r="A335" s="43" t="n">
        <v>328</v>
      </c>
      <c r="B335" s="45">
        <f>EDATE(Plan!$C$7,A335-1)</f>
        <v/>
      </c>
      <c r="C335" s="46">
        <f>IF(F334&lt;=0.005,0,MAX(0,Plan!$C$6-SUMIF($H$6:$AU$6,"Min paid",H335:AU335)))</f>
        <v/>
      </c>
      <c r="D335" s="46">
        <f>SUMIF($H$6:$AU$6,"Interest",H335:AU335)</f>
        <v/>
      </c>
      <c r="E335" s="46">
        <f>SUMIF($H$6:$AU$6,"Min paid",H335:AU335)+SUMIF($H$6:$AU$6,"Extra paid",H335:AU335)</f>
        <v/>
      </c>
      <c r="F335" s="46">
        <f>SUMIF($H$6:$AU$6,"Balance",H335:AU335)</f>
        <v/>
      </c>
      <c r="G335" s="47">
        <f>IF(AND(F335&lt;=0.005,F334&gt;0.005),A335,"")</f>
        <v/>
      </c>
      <c r="H335" s="44">
        <f>ROUND(L334*N(Debts!$D$6)/12,2)</f>
        <v/>
      </c>
      <c r="I335" s="44">
        <f>MIN(N(Debts!$E$6),L334+H335)</f>
        <v/>
      </c>
      <c r="J335" s="44">
        <f>L334+H335-I335</f>
        <v/>
      </c>
      <c r="K335" s="44">
        <f>MIN(J335,MAX(0,$C335-SUMIFS($H335:$AU335,$H$6:$AU$6,"Rest",$H$5:$AU$5,"&lt;"&amp;J$5)))</f>
        <v/>
      </c>
      <c r="L335" s="44">
        <f>ROUND(J335-K335,2)</f>
        <v/>
      </c>
      <c r="M335" s="44">
        <f>ROUND(Q334*N(Debts!$D$7)/12,2)</f>
        <v/>
      </c>
      <c r="N335" s="44">
        <f>MIN(N(Debts!$E$7),Q334+M335)</f>
        <v/>
      </c>
      <c r="O335" s="44">
        <f>Q334+M335-N335</f>
        <v/>
      </c>
      <c r="P335" s="44">
        <f>MIN(O335,MAX(0,$C335-SUMIFS($H335:$AU335,$H$6:$AU$6,"Rest",$H$5:$AU$5,"&lt;"&amp;O$5)))</f>
        <v/>
      </c>
      <c r="Q335" s="44">
        <f>ROUND(O335-P335,2)</f>
        <v/>
      </c>
      <c r="R335" s="44">
        <f>ROUND(V334*N(Debts!$D$8)/12,2)</f>
        <v/>
      </c>
      <c r="S335" s="44">
        <f>MIN(N(Debts!$E$8),V334+R335)</f>
        <v/>
      </c>
      <c r="T335" s="44">
        <f>V334+R335-S335</f>
        <v/>
      </c>
      <c r="U335" s="44">
        <f>MIN(T335,MAX(0,$C335-SUMIFS($H335:$AU335,$H$6:$AU$6,"Rest",$H$5:$AU$5,"&lt;"&amp;T$5)))</f>
        <v/>
      </c>
      <c r="V335" s="44">
        <f>ROUND(T335-U335,2)</f>
        <v/>
      </c>
      <c r="W335" s="44">
        <f>ROUND(AA334*N(Debts!$D$9)/12,2)</f>
        <v/>
      </c>
      <c r="X335" s="44">
        <f>MIN(N(Debts!$E$9),AA334+W335)</f>
        <v/>
      </c>
      <c r="Y335" s="44">
        <f>AA334+W335-X335</f>
        <v/>
      </c>
      <c r="Z335" s="44">
        <f>MIN(Y335,MAX(0,$C335-SUMIFS($H335:$AU335,$H$6:$AU$6,"Rest",$H$5:$AU$5,"&lt;"&amp;Y$5)))</f>
        <v/>
      </c>
      <c r="AA335" s="44">
        <f>ROUND(Y335-Z335,2)</f>
        <v/>
      </c>
      <c r="AB335" s="44">
        <f>ROUND(AF334*N(Debts!$D$10)/12,2)</f>
        <v/>
      </c>
      <c r="AC335" s="44">
        <f>MIN(N(Debts!$E$10),AF334+AB335)</f>
        <v/>
      </c>
      <c r="AD335" s="44">
        <f>AF334+AB335-AC335</f>
        <v/>
      </c>
      <c r="AE335" s="44">
        <f>MIN(AD335,MAX(0,$C335-SUMIFS($H335:$AU335,$H$6:$AU$6,"Rest",$H$5:$AU$5,"&lt;"&amp;AD$5)))</f>
        <v/>
      </c>
      <c r="AF335" s="44">
        <f>ROUND(AD335-AE335,2)</f>
        <v/>
      </c>
      <c r="AG335" s="44">
        <f>ROUND(AK334*N(Debts!$D$11)/12,2)</f>
        <v/>
      </c>
      <c r="AH335" s="44">
        <f>MIN(N(Debts!$E$11),AK334+AG335)</f>
        <v/>
      </c>
      <c r="AI335" s="44">
        <f>AK334+AG335-AH335</f>
        <v/>
      </c>
      <c r="AJ335" s="44">
        <f>MIN(AI335,MAX(0,$C335-SUMIFS($H335:$AU335,$H$6:$AU$6,"Rest",$H$5:$AU$5,"&lt;"&amp;AI$5)))</f>
        <v/>
      </c>
      <c r="AK335" s="44">
        <f>ROUND(AI335-AJ335,2)</f>
        <v/>
      </c>
      <c r="AL335" s="44">
        <f>ROUND(AP334*N(Debts!$D$12)/12,2)</f>
        <v/>
      </c>
      <c r="AM335" s="44">
        <f>MIN(N(Debts!$E$12),AP334+AL335)</f>
        <v/>
      </c>
      <c r="AN335" s="44">
        <f>AP334+AL335-AM335</f>
        <v/>
      </c>
      <c r="AO335" s="44">
        <f>MIN(AN335,MAX(0,$C335-SUMIFS($H335:$AU335,$H$6:$AU$6,"Rest",$H$5:$AU$5,"&lt;"&amp;AN$5)))</f>
        <v/>
      </c>
      <c r="AP335" s="44">
        <f>ROUND(AN335-AO335,2)</f>
        <v/>
      </c>
      <c r="AQ335" s="44">
        <f>ROUND(AU334*N(Debts!$D$13)/12,2)</f>
        <v/>
      </c>
      <c r="AR335" s="44">
        <f>MIN(N(Debts!$E$13),AU334+AQ335)</f>
        <v/>
      </c>
      <c r="AS335" s="44">
        <f>AU334+AQ335-AR335</f>
        <v/>
      </c>
      <c r="AT335" s="44">
        <f>MIN(AS335,MAX(0,$C335-SUMIFS($H335:$AU335,$H$6:$AU$6,"Rest",$H$5:$AU$5,"&lt;"&amp;AS$5)))</f>
        <v/>
      </c>
      <c r="AU335" s="44">
        <f>ROUND(AS335-AT335,2)</f>
        <v/>
      </c>
    </row>
    <row r="336">
      <c r="A336" s="43" t="n">
        <v>329</v>
      </c>
      <c r="B336" s="45">
        <f>EDATE(Plan!$C$7,A336-1)</f>
        <v/>
      </c>
      <c r="C336" s="46">
        <f>IF(F335&lt;=0.005,0,MAX(0,Plan!$C$6-SUMIF($H$6:$AU$6,"Min paid",H336:AU336)))</f>
        <v/>
      </c>
      <c r="D336" s="46">
        <f>SUMIF($H$6:$AU$6,"Interest",H336:AU336)</f>
        <v/>
      </c>
      <c r="E336" s="46">
        <f>SUMIF($H$6:$AU$6,"Min paid",H336:AU336)+SUMIF($H$6:$AU$6,"Extra paid",H336:AU336)</f>
        <v/>
      </c>
      <c r="F336" s="46">
        <f>SUMIF($H$6:$AU$6,"Balance",H336:AU336)</f>
        <v/>
      </c>
      <c r="G336" s="47">
        <f>IF(AND(F336&lt;=0.005,F335&gt;0.005),A336,"")</f>
        <v/>
      </c>
      <c r="H336" s="44">
        <f>ROUND(L335*N(Debts!$D$6)/12,2)</f>
        <v/>
      </c>
      <c r="I336" s="44">
        <f>MIN(N(Debts!$E$6),L335+H336)</f>
        <v/>
      </c>
      <c r="J336" s="44">
        <f>L335+H336-I336</f>
        <v/>
      </c>
      <c r="K336" s="44">
        <f>MIN(J336,MAX(0,$C336-SUMIFS($H336:$AU336,$H$6:$AU$6,"Rest",$H$5:$AU$5,"&lt;"&amp;J$5)))</f>
        <v/>
      </c>
      <c r="L336" s="44">
        <f>ROUND(J336-K336,2)</f>
        <v/>
      </c>
      <c r="M336" s="44">
        <f>ROUND(Q335*N(Debts!$D$7)/12,2)</f>
        <v/>
      </c>
      <c r="N336" s="44">
        <f>MIN(N(Debts!$E$7),Q335+M336)</f>
        <v/>
      </c>
      <c r="O336" s="44">
        <f>Q335+M336-N336</f>
        <v/>
      </c>
      <c r="P336" s="44">
        <f>MIN(O336,MAX(0,$C336-SUMIFS($H336:$AU336,$H$6:$AU$6,"Rest",$H$5:$AU$5,"&lt;"&amp;O$5)))</f>
        <v/>
      </c>
      <c r="Q336" s="44">
        <f>ROUND(O336-P336,2)</f>
        <v/>
      </c>
      <c r="R336" s="44">
        <f>ROUND(V335*N(Debts!$D$8)/12,2)</f>
        <v/>
      </c>
      <c r="S336" s="44">
        <f>MIN(N(Debts!$E$8),V335+R336)</f>
        <v/>
      </c>
      <c r="T336" s="44">
        <f>V335+R336-S336</f>
        <v/>
      </c>
      <c r="U336" s="44">
        <f>MIN(T336,MAX(0,$C336-SUMIFS($H336:$AU336,$H$6:$AU$6,"Rest",$H$5:$AU$5,"&lt;"&amp;T$5)))</f>
        <v/>
      </c>
      <c r="V336" s="44">
        <f>ROUND(T336-U336,2)</f>
        <v/>
      </c>
      <c r="W336" s="44">
        <f>ROUND(AA335*N(Debts!$D$9)/12,2)</f>
        <v/>
      </c>
      <c r="X336" s="44">
        <f>MIN(N(Debts!$E$9),AA335+W336)</f>
        <v/>
      </c>
      <c r="Y336" s="44">
        <f>AA335+W336-X336</f>
        <v/>
      </c>
      <c r="Z336" s="44">
        <f>MIN(Y336,MAX(0,$C336-SUMIFS($H336:$AU336,$H$6:$AU$6,"Rest",$H$5:$AU$5,"&lt;"&amp;Y$5)))</f>
        <v/>
      </c>
      <c r="AA336" s="44">
        <f>ROUND(Y336-Z336,2)</f>
        <v/>
      </c>
      <c r="AB336" s="44">
        <f>ROUND(AF335*N(Debts!$D$10)/12,2)</f>
        <v/>
      </c>
      <c r="AC336" s="44">
        <f>MIN(N(Debts!$E$10),AF335+AB336)</f>
        <v/>
      </c>
      <c r="AD336" s="44">
        <f>AF335+AB336-AC336</f>
        <v/>
      </c>
      <c r="AE336" s="44">
        <f>MIN(AD336,MAX(0,$C336-SUMIFS($H336:$AU336,$H$6:$AU$6,"Rest",$H$5:$AU$5,"&lt;"&amp;AD$5)))</f>
        <v/>
      </c>
      <c r="AF336" s="44">
        <f>ROUND(AD336-AE336,2)</f>
        <v/>
      </c>
      <c r="AG336" s="44">
        <f>ROUND(AK335*N(Debts!$D$11)/12,2)</f>
        <v/>
      </c>
      <c r="AH336" s="44">
        <f>MIN(N(Debts!$E$11),AK335+AG336)</f>
        <v/>
      </c>
      <c r="AI336" s="44">
        <f>AK335+AG336-AH336</f>
        <v/>
      </c>
      <c r="AJ336" s="44">
        <f>MIN(AI336,MAX(0,$C336-SUMIFS($H336:$AU336,$H$6:$AU$6,"Rest",$H$5:$AU$5,"&lt;"&amp;AI$5)))</f>
        <v/>
      </c>
      <c r="AK336" s="44">
        <f>ROUND(AI336-AJ336,2)</f>
        <v/>
      </c>
      <c r="AL336" s="44">
        <f>ROUND(AP335*N(Debts!$D$12)/12,2)</f>
        <v/>
      </c>
      <c r="AM336" s="44">
        <f>MIN(N(Debts!$E$12),AP335+AL336)</f>
        <v/>
      </c>
      <c r="AN336" s="44">
        <f>AP335+AL336-AM336</f>
        <v/>
      </c>
      <c r="AO336" s="44">
        <f>MIN(AN336,MAX(0,$C336-SUMIFS($H336:$AU336,$H$6:$AU$6,"Rest",$H$5:$AU$5,"&lt;"&amp;AN$5)))</f>
        <v/>
      </c>
      <c r="AP336" s="44">
        <f>ROUND(AN336-AO336,2)</f>
        <v/>
      </c>
      <c r="AQ336" s="44">
        <f>ROUND(AU335*N(Debts!$D$13)/12,2)</f>
        <v/>
      </c>
      <c r="AR336" s="44">
        <f>MIN(N(Debts!$E$13),AU335+AQ336)</f>
        <v/>
      </c>
      <c r="AS336" s="44">
        <f>AU335+AQ336-AR336</f>
        <v/>
      </c>
      <c r="AT336" s="44">
        <f>MIN(AS336,MAX(0,$C336-SUMIFS($H336:$AU336,$H$6:$AU$6,"Rest",$H$5:$AU$5,"&lt;"&amp;AS$5)))</f>
        <v/>
      </c>
      <c r="AU336" s="44">
        <f>ROUND(AS336-AT336,2)</f>
        <v/>
      </c>
    </row>
    <row r="337">
      <c r="A337" s="43" t="n">
        <v>330</v>
      </c>
      <c r="B337" s="45">
        <f>EDATE(Plan!$C$7,A337-1)</f>
        <v/>
      </c>
      <c r="C337" s="46">
        <f>IF(F336&lt;=0.005,0,MAX(0,Plan!$C$6-SUMIF($H$6:$AU$6,"Min paid",H337:AU337)))</f>
        <v/>
      </c>
      <c r="D337" s="46">
        <f>SUMIF($H$6:$AU$6,"Interest",H337:AU337)</f>
        <v/>
      </c>
      <c r="E337" s="46">
        <f>SUMIF($H$6:$AU$6,"Min paid",H337:AU337)+SUMIF($H$6:$AU$6,"Extra paid",H337:AU337)</f>
        <v/>
      </c>
      <c r="F337" s="46">
        <f>SUMIF($H$6:$AU$6,"Balance",H337:AU337)</f>
        <v/>
      </c>
      <c r="G337" s="47">
        <f>IF(AND(F337&lt;=0.005,F336&gt;0.005),A337,"")</f>
        <v/>
      </c>
      <c r="H337" s="44">
        <f>ROUND(L336*N(Debts!$D$6)/12,2)</f>
        <v/>
      </c>
      <c r="I337" s="44">
        <f>MIN(N(Debts!$E$6),L336+H337)</f>
        <v/>
      </c>
      <c r="J337" s="44">
        <f>L336+H337-I337</f>
        <v/>
      </c>
      <c r="K337" s="44">
        <f>MIN(J337,MAX(0,$C337-SUMIFS($H337:$AU337,$H$6:$AU$6,"Rest",$H$5:$AU$5,"&lt;"&amp;J$5)))</f>
        <v/>
      </c>
      <c r="L337" s="44">
        <f>ROUND(J337-K337,2)</f>
        <v/>
      </c>
      <c r="M337" s="44">
        <f>ROUND(Q336*N(Debts!$D$7)/12,2)</f>
        <v/>
      </c>
      <c r="N337" s="44">
        <f>MIN(N(Debts!$E$7),Q336+M337)</f>
        <v/>
      </c>
      <c r="O337" s="44">
        <f>Q336+M337-N337</f>
        <v/>
      </c>
      <c r="P337" s="44">
        <f>MIN(O337,MAX(0,$C337-SUMIFS($H337:$AU337,$H$6:$AU$6,"Rest",$H$5:$AU$5,"&lt;"&amp;O$5)))</f>
        <v/>
      </c>
      <c r="Q337" s="44">
        <f>ROUND(O337-P337,2)</f>
        <v/>
      </c>
      <c r="R337" s="44">
        <f>ROUND(V336*N(Debts!$D$8)/12,2)</f>
        <v/>
      </c>
      <c r="S337" s="44">
        <f>MIN(N(Debts!$E$8),V336+R337)</f>
        <v/>
      </c>
      <c r="T337" s="44">
        <f>V336+R337-S337</f>
        <v/>
      </c>
      <c r="U337" s="44">
        <f>MIN(T337,MAX(0,$C337-SUMIFS($H337:$AU337,$H$6:$AU$6,"Rest",$H$5:$AU$5,"&lt;"&amp;T$5)))</f>
        <v/>
      </c>
      <c r="V337" s="44">
        <f>ROUND(T337-U337,2)</f>
        <v/>
      </c>
      <c r="W337" s="44">
        <f>ROUND(AA336*N(Debts!$D$9)/12,2)</f>
        <v/>
      </c>
      <c r="X337" s="44">
        <f>MIN(N(Debts!$E$9),AA336+W337)</f>
        <v/>
      </c>
      <c r="Y337" s="44">
        <f>AA336+W337-X337</f>
        <v/>
      </c>
      <c r="Z337" s="44">
        <f>MIN(Y337,MAX(0,$C337-SUMIFS($H337:$AU337,$H$6:$AU$6,"Rest",$H$5:$AU$5,"&lt;"&amp;Y$5)))</f>
        <v/>
      </c>
      <c r="AA337" s="44">
        <f>ROUND(Y337-Z337,2)</f>
        <v/>
      </c>
      <c r="AB337" s="44">
        <f>ROUND(AF336*N(Debts!$D$10)/12,2)</f>
        <v/>
      </c>
      <c r="AC337" s="44">
        <f>MIN(N(Debts!$E$10),AF336+AB337)</f>
        <v/>
      </c>
      <c r="AD337" s="44">
        <f>AF336+AB337-AC337</f>
        <v/>
      </c>
      <c r="AE337" s="44">
        <f>MIN(AD337,MAX(0,$C337-SUMIFS($H337:$AU337,$H$6:$AU$6,"Rest",$H$5:$AU$5,"&lt;"&amp;AD$5)))</f>
        <v/>
      </c>
      <c r="AF337" s="44">
        <f>ROUND(AD337-AE337,2)</f>
        <v/>
      </c>
      <c r="AG337" s="44">
        <f>ROUND(AK336*N(Debts!$D$11)/12,2)</f>
        <v/>
      </c>
      <c r="AH337" s="44">
        <f>MIN(N(Debts!$E$11),AK336+AG337)</f>
        <v/>
      </c>
      <c r="AI337" s="44">
        <f>AK336+AG337-AH337</f>
        <v/>
      </c>
      <c r="AJ337" s="44">
        <f>MIN(AI337,MAX(0,$C337-SUMIFS($H337:$AU337,$H$6:$AU$6,"Rest",$H$5:$AU$5,"&lt;"&amp;AI$5)))</f>
        <v/>
      </c>
      <c r="AK337" s="44">
        <f>ROUND(AI337-AJ337,2)</f>
        <v/>
      </c>
      <c r="AL337" s="44">
        <f>ROUND(AP336*N(Debts!$D$12)/12,2)</f>
        <v/>
      </c>
      <c r="AM337" s="44">
        <f>MIN(N(Debts!$E$12),AP336+AL337)</f>
        <v/>
      </c>
      <c r="AN337" s="44">
        <f>AP336+AL337-AM337</f>
        <v/>
      </c>
      <c r="AO337" s="44">
        <f>MIN(AN337,MAX(0,$C337-SUMIFS($H337:$AU337,$H$6:$AU$6,"Rest",$H$5:$AU$5,"&lt;"&amp;AN$5)))</f>
        <v/>
      </c>
      <c r="AP337" s="44">
        <f>ROUND(AN337-AO337,2)</f>
        <v/>
      </c>
      <c r="AQ337" s="44">
        <f>ROUND(AU336*N(Debts!$D$13)/12,2)</f>
        <v/>
      </c>
      <c r="AR337" s="44">
        <f>MIN(N(Debts!$E$13),AU336+AQ337)</f>
        <v/>
      </c>
      <c r="AS337" s="44">
        <f>AU336+AQ337-AR337</f>
        <v/>
      </c>
      <c r="AT337" s="44">
        <f>MIN(AS337,MAX(0,$C337-SUMIFS($H337:$AU337,$H$6:$AU$6,"Rest",$H$5:$AU$5,"&lt;"&amp;AS$5)))</f>
        <v/>
      </c>
      <c r="AU337" s="44">
        <f>ROUND(AS337-AT337,2)</f>
        <v/>
      </c>
    </row>
    <row r="338">
      <c r="A338" s="43" t="n">
        <v>331</v>
      </c>
      <c r="B338" s="45">
        <f>EDATE(Plan!$C$7,A338-1)</f>
        <v/>
      </c>
      <c r="C338" s="46">
        <f>IF(F337&lt;=0.005,0,MAX(0,Plan!$C$6-SUMIF($H$6:$AU$6,"Min paid",H338:AU338)))</f>
        <v/>
      </c>
      <c r="D338" s="46">
        <f>SUMIF($H$6:$AU$6,"Interest",H338:AU338)</f>
        <v/>
      </c>
      <c r="E338" s="46">
        <f>SUMIF($H$6:$AU$6,"Min paid",H338:AU338)+SUMIF($H$6:$AU$6,"Extra paid",H338:AU338)</f>
        <v/>
      </c>
      <c r="F338" s="46">
        <f>SUMIF($H$6:$AU$6,"Balance",H338:AU338)</f>
        <v/>
      </c>
      <c r="G338" s="47">
        <f>IF(AND(F338&lt;=0.005,F337&gt;0.005),A338,"")</f>
        <v/>
      </c>
      <c r="H338" s="44">
        <f>ROUND(L337*N(Debts!$D$6)/12,2)</f>
        <v/>
      </c>
      <c r="I338" s="44">
        <f>MIN(N(Debts!$E$6),L337+H338)</f>
        <v/>
      </c>
      <c r="J338" s="44">
        <f>L337+H338-I338</f>
        <v/>
      </c>
      <c r="K338" s="44">
        <f>MIN(J338,MAX(0,$C338-SUMIFS($H338:$AU338,$H$6:$AU$6,"Rest",$H$5:$AU$5,"&lt;"&amp;J$5)))</f>
        <v/>
      </c>
      <c r="L338" s="44">
        <f>ROUND(J338-K338,2)</f>
        <v/>
      </c>
      <c r="M338" s="44">
        <f>ROUND(Q337*N(Debts!$D$7)/12,2)</f>
        <v/>
      </c>
      <c r="N338" s="44">
        <f>MIN(N(Debts!$E$7),Q337+M338)</f>
        <v/>
      </c>
      <c r="O338" s="44">
        <f>Q337+M338-N338</f>
        <v/>
      </c>
      <c r="P338" s="44">
        <f>MIN(O338,MAX(0,$C338-SUMIFS($H338:$AU338,$H$6:$AU$6,"Rest",$H$5:$AU$5,"&lt;"&amp;O$5)))</f>
        <v/>
      </c>
      <c r="Q338" s="44">
        <f>ROUND(O338-P338,2)</f>
        <v/>
      </c>
      <c r="R338" s="44">
        <f>ROUND(V337*N(Debts!$D$8)/12,2)</f>
        <v/>
      </c>
      <c r="S338" s="44">
        <f>MIN(N(Debts!$E$8),V337+R338)</f>
        <v/>
      </c>
      <c r="T338" s="44">
        <f>V337+R338-S338</f>
        <v/>
      </c>
      <c r="U338" s="44">
        <f>MIN(T338,MAX(0,$C338-SUMIFS($H338:$AU338,$H$6:$AU$6,"Rest",$H$5:$AU$5,"&lt;"&amp;T$5)))</f>
        <v/>
      </c>
      <c r="V338" s="44">
        <f>ROUND(T338-U338,2)</f>
        <v/>
      </c>
      <c r="W338" s="44">
        <f>ROUND(AA337*N(Debts!$D$9)/12,2)</f>
        <v/>
      </c>
      <c r="X338" s="44">
        <f>MIN(N(Debts!$E$9),AA337+W338)</f>
        <v/>
      </c>
      <c r="Y338" s="44">
        <f>AA337+W338-X338</f>
        <v/>
      </c>
      <c r="Z338" s="44">
        <f>MIN(Y338,MAX(0,$C338-SUMIFS($H338:$AU338,$H$6:$AU$6,"Rest",$H$5:$AU$5,"&lt;"&amp;Y$5)))</f>
        <v/>
      </c>
      <c r="AA338" s="44">
        <f>ROUND(Y338-Z338,2)</f>
        <v/>
      </c>
      <c r="AB338" s="44">
        <f>ROUND(AF337*N(Debts!$D$10)/12,2)</f>
        <v/>
      </c>
      <c r="AC338" s="44">
        <f>MIN(N(Debts!$E$10),AF337+AB338)</f>
        <v/>
      </c>
      <c r="AD338" s="44">
        <f>AF337+AB338-AC338</f>
        <v/>
      </c>
      <c r="AE338" s="44">
        <f>MIN(AD338,MAX(0,$C338-SUMIFS($H338:$AU338,$H$6:$AU$6,"Rest",$H$5:$AU$5,"&lt;"&amp;AD$5)))</f>
        <v/>
      </c>
      <c r="AF338" s="44">
        <f>ROUND(AD338-AE338,2)</f>
        <v/>
      </c>
      <c r="AG338" s="44">
        <f>ROUND(AK337*N(Debts!$D$11)/12,2)</f>
        <v/>
      </c>
      <c r="AH338" s="44">
        <f>MIN(N(Debts!$E$11),AK337+AG338)</f>
        <v/>
      </c>
      <c r="AI338" s="44">
        <f>AK337+AG338-AH338</f>
        <v/>
      </c>
      <c r="AJ338" s="44">
        <f>MIN(AI338,MAX(0,$C338-SUMIFS($H338:$AU338,$H$6:$AU$6,"Rest",$H$5:$AU$5,"&lt;"&amp;AI$5)))</f>
        <v/>
      </c>
      <c r="AK338" s="44">
        <f>ROUND(AI338-AJ338,2)</f>
        <v/>
      </c>
      <c r="AL338" s="44">
        <f>ROUND(AP337*N(Debts!$D$12)/12,2)</f>
        <v/>
      </c>
      <c r="AM338" s="44">
        <f>MIN(N(Debts!$E$12),AP337+AL338)</f>
        <v/>
      </c>
      <c r="AN338" s="44">
        <f>AP337+AL338-AM338</f>
        <v/>
      </c>
      <c r="AO338" s="44">
        <f>MIN(AN338,MAX(0,$C338-SUMIFS($H338:$AU338,$H$6:$AU$6,"Rest",$H$5:$AU$5,"&lt;"&amp;AN$5)))</f>
        <v/>
      </c>
      <c r="AP338" s="44">
        <f>ROUND(AN338-AO338,2)</f>
        <v/>
      </c>
      <c r="AQ338" s="44">
        <f>ROUND(AU337*N(Debts!$D$13)/12,2)</f>
        <v/>
      </c>
      <c r="AR338" s="44">
        <f>MIN(N(Debts!$E$13),AU337+AQ338)</f>
        <v/>
      </c>
      <c r="AS338" s="44">
        <f>AU337+AQ338-AR338</f>
        <v/>
      </c>
      <c r="AT338" s="44">
        <f>MIN(AS338,MAX(0,$C338-SUMIFS($H338:$AU338,$H$6:$AU$6,"Rest",$H$5:$AU$5,"&lt;"&amp;AS$5)))</f>
        <v/>
      </c>
      <c r="AU338" s="44">
        <f>ROUND(AS338-AT338,2)</f>
        <v/>
      </c>
    </row>
    <row r="339">
      <c r="A339" s="43" t="n">
        <v>332</v>
      </c>
      <c r="B339" s="45">
        <f>EDATE(Plan!$C$7,A339-1)</f>
        <v/>
      </c>
      <c r="C339" s="46">
        <f>IF(F338&lt;=0.005,0,MAX(0,Plan!$C$6-SUMIF($H$6:$AU$6,"Min paid",H339:AU339)))</f>
        <v/>
      </c>
      <c r="D339" s="46">
        <f>SUMIF($H$6:$AU$6,"Interest",H339:AU339)</f>
        <v/>
      </c>
      <c r="E339" s="46">
        <f>SUMIF($H$6:$AU$6,"Min paid",H339:AU339)+SUMIF($H$6:$AU$6,"Extra paid",H339:AU339)</f>
        <v/>
      </c>
      <c r="F339" s="46">
        <f>SUMIF($H$6:$AU$6,"Balance",H339:AU339)</f>
        <v/>
      </c>
      <c r="G339" s="47">
        <f>IF(AND(F339&lt;=0.005,F338&gt;0.005),A339,"")</f>
        <v/>
      </c>
      <c r="H339" s="44">
        <f>ROUND(L338*N(Debts!$D$6)/12,2)</f>
        <v/>
      </c>
      <c r="I339" s="44">
        <f>MIN(N(Debts!$E$6),L338+H339)</f>
        <v/>
      </c>
      <c r="J339" s="44">
        <f>L338+H339-I339</f>
        <v/>
      </c>
      <c r="K339" s="44">
        <f>MIN(J339,MAX(0,$C339-SUMIFS($H339:$AU339,$H$6:$AU$6,"Rest",$H$5:$AU$5,"&lt;"&amp;J$5)))</f>
        <v/>
      </c>
      <c r="L339" s="44">
        <f>ROUND(J339-K339,2)</f>
        <v/>
      </c>
      <c r="M339" s="44">
        <f>ROUND(Q338*N(Debts!$D$7)/12,2)</f>
        <v/>
      </c>
      <c r="N339" s="44">
        <f>MIN(N(Debts!$E$7),Q338+M339)</f>
        <v/>
      </c>
      <c r="O339" s="44">
        <f>Q338+M339-N339</f>
        <v/>
      </c>
      <c r="P339" s="44">
        <f>MIN(O339,MAX(0,$C339-SUMIFS($H339:$AU339,$H$6:$AU$6,"Rest",$H$5:$AU$5,"&lt;"&amp;O$5)))</f>
        <v/>
      </c>
      <c r="Q339" s="44">
        <f>ROUND(O339-P339,2)</f>
        <v/>
      </c>
      <c r="R339" s="44">
        <f>ROUND(V338*N(Debts!$D$8)/12,2)</f>
        <v/>
      </c>
      <c r="S339" s="44">
        <f>MIN(N(Debts!$E$8),V338+R339)</f>
        <v/>
      </c>
      <c r="T339" s="44">
        <f>V338+R339-S339</f>
        <v/>
      </c>
      <c r="U339" s="44">
        <f>MIN(T339,MAX(0,$C339-SUMIFS($H339:$AU339,$H$6:$AU$6,"Rest",$H$5:$AU$5,"&lt;"&amp;T$5)))</f>
        <v/>
      </c>
      <c r="V339" s="44">
        <f>ROUND(T339-U339,2)</f>
        <v/>
      </c>
      <c r="W339" s="44">
        <f>ROUND(AA338*N(Debts!$D$9)/12,2)</f>
        <v/>
      </c>
      <c r="X339" s="44">
        <f>MIN(N(Debts!$E$9),AA338+W339)</f>
        <v/>
      </c>
      <c r="Y339" s="44">
        <f>AA338+W339-X339</f>
        <v/>
      </c>
      <c r="Z339" s="44">
        <f>MIN(Y339,MAX(0,$C339-SUMIFS($H339:$AU339,$H$6:$AU$6,"Rest",$H$5:$AU$5,"&lt;"&amp;Y$5)))</f>
        <v/>
      </c>
      <c r="AA339" s="44">
        <f>ROUND(Y339-Z339,2)</f>
        <v/>
      </c>
      <c r="AB339" s="44">
        <f>ROUND(AF338*N(Debts!$D$10)/12,2)</f>
        <v/>
      </c>
      <c r="AC339" s="44">
        <f>MIN(N(Debts!$E$10),AF338+AB339)</f>
        <v/>
      </c>
      <c r="AD339" s="44">
        <f>AF338+AB339-AC339</f>
        <v/>
      </c>
      <c r="AE339" s="44">
        <f>MIN(AD339,MAX(0,$C339-SUMIFS($H339:$AU339,$H$6:$AU$6,"Rest",$H$5:$AU$5,"&lt;"&amp;AD$5)))</f>
        <v/>
      </c>
      <c r="AF339" s="44">
        <f>ROUND(AD339-AE339,2)</f>
        <v/>
      </c>
      <c r="AG339" s="44">
        <f>ROUND(AK338*N(Debts!$D$11)/12,2)</f>
        <v/>
      </c>
      <c r="AH339" s="44">
        <f>MIN(N(Debts!$E$11),AK338+AG339)</f>
        <v/>
      </c>
      <c r="AI339" s="44">
        <f>AK338+AG339-AH339</f>
        <v/>
      </c>
      <c r="AJ339" s="44">
        <f>MIN(AI339,MAX(0,$C339-SUMIFS($H339:$AU339,$H$6:$AU$6,"Rest",$H$5:$AU$5,"&lt;"&amp;AI$5)))</f>
        <v/>
      </c>
      <c r="AK339" s="44">
        <f>ROUND(AI339-AJ339,2)</f>
        <v/>
      </c>
      <c r="AL339" s="44">
        <f>ROUND(AP338*N(Debts!$D$12)/12,2)</f>
        <v/>
      </c>
      <c r="AM339" s="44">
        <f>MIN(N(Debts!$E$12),AP338+AL339)</f>
        <v/>
      </c>
      <c r="AN339" s="44">
        <f>AP338+AL339-AM339</f>
        <v/>
      </c>
      <c r="AO339" s="44">
        <f>MIN(AN339,MAX(0,$C339-SUMIFS($H339:$AU339,$H$6:$AU$6,"Rest",$H$5:$AU$5,"&lt;"&amp;AN$5)))</f>
        <v/>
      </c>
      <c r="AP339" s="44">
        <f>ROUND(AN339-AO339,2)</f>
        <v/>
      </c>
      <c r="AQ339" s="44">
        <f>ROUND(AU338*N(Debts!$D$13)/12,2)</f>
        <v/>
      </c>
      <c r="AR339" s="44">
        <f>MIN(N(Debts!$E$13),AU338+AQ339)</f>
        <v/>
      </c>
      <c r="AS339" s="44">
        <f>AU338+AQ339-AR339</f>
        <v/>
      </c>
      <c r="AT339" s="44">
        <f>MIN(AS339,MAX(0,$C339-SUMIFS($H339:$AU339,$H$6:$AU$6,"Rest",$H$5:$AU$5,"&lt;"&amp;AS$5)))</f>
        <v/>
      </c>
      <c r="AU339" s="44">
        <f>ROUND(AS339-AT339,2)</f>
        <v/>
      </c>
    </row>
    <row r="340">
      <c r="A340" s="43" t="n">
        <v>333</v>
      </c>
      <c r="B340" s="45">
        <f>EDATE(Plan!$C$7,A340-1)</f>
        <v/>
      </c>
      <c r="C340" s="46">
        <f>IF(F339&lt;=0.005,0,MAX(0,Plan!$C$6-SUMIF($H$6:$AU$6,"Min paid",H340:AU340)))</f>
        <v/>
      </c>
      <c r="D340" s="46">
        <f>SUMIF($H$6:$AU$6,"Interest",H340:AU340)</f>
        <v/>
      </c>
      <c r="E340" s="46">
        <f>SUMIF($H$6:$AU$6,"Min paid",H340:AU340)+SUMIF($H$6:$AU$6,"Extra paid",H340:AU340)</f>
        <v/>
      </c>
      <c r="F340" s="46">
        <f>SUMIF($H$6:$AU$6,"Balance",H340:AU340)</f>
        <v/>
      </c>
      <c r="G340" s="47">
        <f>IF(AND(F340&lt;=0.005,F339&gt;0.005),A340,"")</f>
        <v/>
      </c>
      <c r="H340" s="44">
        <f>ROUND(L339*N(Debts!$D$6)/12,2)</f>
        <v/>
      </c>
      <c r="I340" s="44">
        <f>MIN(N(Debts!$E$6),L339+H340)</f>
        <v/>
      </c>
      <c r="J340" s="44">
        <f>L339+H340-I340</f>
        <v/>
      </c>
      <c r="K340" s="44">
        <f>MIN(J340,MAX(0,$C340-SUMIFS($H340:$AU340,$H$6:$AU$6,"Rest",$H$5:$AU$5,"&lt;"&amp;J$5)))</f>
        <v/>
      </c>
      <c r="L340" s="44">
        <f>ROUND(J340-K340,2)</f>
        <v/>
      </c>
      <c r="M340" s="44">
        <f>ROUND(Q339*N(Debts!$D$7)/12,2)</f>
        <v/>
      </c>
      <c r="N340" s="44">
        <f>MIN(N(Debts!$E$7),Q339+M340)</f>
        <v/>
      </c>
      <c r="O340" s="44">
        <f>Q339+M340-N340</f>
        <v/>
      </c>
      <c r="P340" s="44">
        <f>MIN(O340,MAX(0,$C340-SUMIFS($H340:$AU340,$H$6:$AU$6,"Rest",$H$5:$AU$5,"&lt;"&amp;O$5)))</f>
        <v/>
      </c>
      <c r="Q340" s="44">
        <f>ROUND(O340-P340,2)</f>
        <v/>
      </c>
      <c r="R340" s="44">
        <f>ROUND(V339*N(Debts!$D$8)/12,2)</f>
        <v/>
      </c>
      <c r="S340" s="44">
        <f>MIN(N(Debts!$E$8),V339+R340)</f>
        <v/>
      </c>
      <c r="T340" s="44">
        <f>V339+R340-S340</f>
        <v/>
      </c>
      <c r="U340" s="44">
        <f>MIN(T340,MAX(0,$C340-SUMIFS($H340:$AU340,$H$6:$AU$6,"Rest",$H$5:$AU$5,"&lt;"&amp;T$5)))</f>
        <v/>
      </c>
      <c r="V340" s="44">
        <f>ROUND(T340-U340,2)</f>
        <v/>
      </c>
      <c r="W340" s="44">
        <f>ROUND(AA339*N(Debts!$D$9)/12,2)</f>
        <v/>
      </c>
      <c r="X340" s="44">
        <f>MIN(N(Debts!$E$9),AA339+W340)</f>
        <v/>
      </c>
      <c r="Y340" s="44">
        <f>AA339+W340-X340</f>
        <v/>
      </c>
      <c r="Z340" s="44">
        <f>MIN(Y340,MAX(0,$C340-SUMIFS($H340:$AU340,$H$6:$AU$6,"Rest",$H$5:$AU$5,"&lt;"&amp;Y$5)))</f>
        <v/>
      </c>
      <c r="AA340" s="44">
        <f>ROUND(Y340-Z340,2)</f>
        <v/>
      </c>
      <c r="AB340" s="44">
        <f>ROUND(AF339*N(Debts!$D$10)/12,2)</f>
        <v/>
      </c>
      <c r="AC340" s="44">
        <f>MIN(N(Debts!$E$10),AF339+AB340)</f>
        <v/>
      </c>
      <c r="AD340" s="44">
        <f>AF339+AB340-AC340</f>
        <v/>
      </c>
      <c r="AE340" s="44">
        <f>MIN(AD340,MAX(0,$C340-SUMIFS($H340:$AU340,$H$6:$AU$6,"Rest",$H$5:$AU$5,"&lt;"&amp;AD$5)))</f>
        <v/>
      </c>
      <c r="AF340" s="44">
        <f>ROUND(AD340-AE340,2)</f>
        <v/>
      </c>
      <c r="AG340" s="44">
        <f>ROUND(AK339*N(Debts!$D$11)/12,2)</f>
        <v/>
      </c>
      <c r="AH340" s="44">
        <f>MIN(N(Debts!$E$11),AK339+AG340)</f>
        <v/>
      </c>
      <c r="AI340" s="44">
        <f>AK339+AG340-AH340</f>
        <v/>
      </c>
      <c r="AJ340" s="44">
        <f>MIN(AI340,MAX(0,$C340-SUMIFS($H340:$AU340,$H$6:$AU$6,"Rest",$H$5:$AU$5,"&lt;"&amp;AI$5)))</f>
        <v/>
      </c>
      <c r="AK340" s="44">
        <f>ROUND(AI340-AJ340,2)</f>
        <v/>
      </c>
      <c r="AL340" s="44">
        <f>ROUND(AP339*N(Debts!$D$12)/12,2)</f>
        <v/>
      </c>
      <c r="AM340" s="44">
        <f>MIN(N(Debts!$E$12),AP339+AL340)</f>
        <v/>
      </c>
      <c r="AN340" s="44">
        <f>AP339+AL340-AM340</f>
        <v/>
      </c>
      <c r="AO340" s="44">
        <f>MIN(AN340,MAX(0,$C340-SUMIFS($H340:$AU340,$H$6:$AU$6,"Rest",$H$5:$AU$5,"&lt;"&amp;AN$5)))</f>
        <v/>
      </c>
      <c r="AP340" s="44">
        <f>ROUND(AN340-AO340,2)</f>
        <v/>
      </c>
      <c r="AQ340" s="44">
        <f>ROUND(AU339*N(Debts!$D$13)/12,2)</f>
        <v/>
      </c>
      <c r="AR340" s="44">
        <f>MIN(N(Debts!$E$13),AU339+AQ340)</f>
        <v/>
      </c>
      <c r="AS340" s="44">
        <f>AU339+AQ340-AR340</f>
        <v/>
      </c>
      <c r="AT340" s="44">
        <f>MIN(AS340,MAX(0,$C340-SUMIFS($H340:$AU340,$H$6:$AU$6,"Rest",$H$5:$AU$5,"&lt;"&amp;AS$5)))</f>
        <v/>
      </c>
      <c r="AU340" s="44">
        <f>ROUND(AS340-AT340,2)</f>
        <v/>
      </c>
    </row>
    <row r="341">
      <c r="A341" s="43" t="n">
        <v>334</v>
      </c>
      <c r="B341" s="45">
        <f>EDATE(Plan!$C$7,A341-1)</f>
        <v/>
      </c>
      <c r="C341" s="46">
        <f>IF(F340&lt;=0.005,0,MAX(0,Plan!$C$6-SUMIF($H$6:$AU$6,"Min paid",H341:AU341)))</f>
        <v/>
      </c>
      <c r="D341" s="46">
        <f>SUMIF($H$6:$AU$6,"Interest",H341:AU341)</f>
        <v/>
      </c>
      <c r="E341" s="46">
        <f>SUMIF($H$6:$AU$6,"Min paid",H341:AU341)+SUMIF($H$6:$AU$6,"Extra paid",H341:AU341)</f>
        <v/>
      </c>
      <c r="F341" s="46">
        <f>SUMIF($H$6:$AU$6,"Balance",H341:AU341)</f>
        <v/>
      </c>
      <c r="G341" s="47">
        <f>IF(AND(F341&lt;=0.005,F340&gt;0.005),A341,"")</f>
        <v/>
      </c>
      <c r="H341" s="44">
        <f>ROUND(L340*N(Debts!$D$6)/12,2)</f>
        <v/>
      </c>
      <c r="I341" s="44">
        <f>MIN(N(Debts!$E$6),L340+H341)</f>
        <v/>
      </c>
      <c r="J341" s="44">
        <f>L340+H341-I341</f>
        <v/>
      </c>
      <c r="K341" s="44">
        <f>MIN(J341,MAX(0,$C341-SUMIFS($H341:$AU341,$H$6:$AU$6,"Rest",$H$5:$AU$5,"&lt;"&amp;J$5)))</f>
        <v/>
      </c>
      <c r="L341" s="44">
        <f>ROUND(J341-K341,2)</f>
        <v/>
      </c>
      <c r="M341" s="44">
        <f>ROUND(Q340*N(Debts!$D$7)/12,2)</f>
        <v/>
      </c>
      <c r="N341" s="44">
        <f>MIN(N(Debts!$E$7),Q340+M341)</f>
        <v/>
      </c>
      <c r="O341" s="44">
        <f>Q340+M341-N341</f>
        <v/>
      </c>
      <c r="P341" s="44">
        <f>MIN(O341,MAX(0,$C341-SUMIFS($H341:$AU341,$H$6:$AU$6,"Rest",$H$5:$AU$5,"&lt;"&amp;O$5)))</f>
        <v/>
      </c>
      <c r="Q341" s="44">
        <f>ROUND(O341-P341,2)</f>
        <v/>
      </c>
      <c r="R341" s="44">
        <f>ROUND(V340*N(Debts!$D$8)/12,2)</f>
        <v/>
      </c>
      <c r="S341" s="44">
        <f>MIN(N(Debts!$E$8),V340+R341)</f>
        <v/>
      </c>
      <c r="T341" s="44">
        <f>V340+R341-S341</f>
        <v/>
      </c>
      <c r="U341" s="44">
        <f>MIN(T341,MAX(0,$C341-SUMIFS($H341:$AU341,$H$6:$AU$6,"Rest",$H$5:$AU$5,"&lt;"&amp;T$5)))</f>
        <v/>
      </c>
      <c r="V341" s="44">
        <f>ROUND(T341-U341,2)</f>
        <v/>
      </c>
      <c r="W341" s="44">
        <f>ROUND(AA340*N(Debts!$D$9)/12,2)</f>
        <v/>
      </c>
      <c r="X341" s="44">
        <f>MIN(N(Debts!$E$9),AA340+W341)</f>
        <v/>
      </c>
      <c r="Y341" s="44">
        <f>AA340+W341-X341</f>
        <v/>
      </c>
      <c r="Z341" s="44">
        <f>MIN(Y341,MAX(0,$C341-SUMIFS($H341:$AU341,$H$6:$AU$6,"Rest",$H$5:$AU$5,"&lt;"&amp;Y$5)))</f>
        <v/>
      </c>
      <c r="AA341" s="44">
        <f>ROUND(Y341-Z341,2)</f>
        <v/>
      </c>
      <c r="AB341" s="44">
        <f>ROUND(AF340*N(Debts!$D$10)/12,2)</f>
        <v/>
      </c>
      <c r="AC341" s="44">
        <f>MIN(N(Debts!$E$10),AF340+AB341)</f>
        <v/>
      </c>
      <c r="AD341" s="44">
        <f>AF340+AB341-AC341</f>
        <v/>
      </c>
      <c r="AE341" s="44">
        <f>MIN(AD341,MAX(0,$C341-SUMIFS($H341:$AU341,$H$6:$AU$6,"Rest",$H$5:$AU$5,"&lt;"&amp;AD$5)))</f>
        <v/>
      </c>
      <c r="AF341" s="44">
        <f>ROUND(AD341-AE341,2)</f>
        <v/>
      </c>
      <c r="AG341" s="44">
        <f>ROUND(AK340*N(Debts!$D$11)/12,2)</f>
        <v/>
      </c>
      <c r="AH341" s="44">
        <f>MIN(N(Debts!$E$11),AK340+AG341)</f>
        <v/>
      </c>
      <c r="AI341" s="44">
        <f>AK340+AG341-AH341</f>
        <v/>
      </c>
      <c r="AJ341" s="44">
        <f>MIN(AI341,MAX(0,$C341-SUMIFS($H341:$AU341,$H$6:$AU$6,"Rest",$H$5:$AU$5,"&lt;"&amp;AI$5)))</f>
        <v/>
      </c>
      <c r="AK341" s="44">
        <f>ROUND(AI341-AJ341,2)</f>
        <v/>
      </c>
      <c r="AL341" s="44">
        <f>ROUND(AP340*N(Debts!$D$12)/12,2)</f>
        <v/>
      </c>
      <c r="AM341" s="44">
        <f>MIN(N(Debts!$E$12),AP340+AL341)</f>
        <v/>
      </c>
      <c r="AN341" s="44">
        <f>AP340+AL341-AM341</f>
        <v/>
      </c>
      <c r="AO341" s="44">
        <f>MIN(AN341,MAX(0,$C341-SUMIFS($H341:$AU341,$H$6:$AU$6,"Rest",$H$5:$AU$5,"&lt;"&amp;AN$5)))</f>
        <v/>
      </c>
      <c r="AP341" s="44">
        <f>ROUND(AN341-AO341,2)</f>
        <v/>
      </c>
      <c r="AQ341" s="44">
        <f>ROUND(AU340*N(Debts!$D$13)/12,2)</f>
        <v/>
      </c>
      <c r="AR341" s="44">
        <f>MIN(N(Debts!$E$13),AU340+AQ341)</f>
        <v/>
      </c>
      <c r="AS341" s="44">
        <f>AU340+AQ341-AR341</f>
        <v/>
      </c>
      <c r="AT341" s="44">
        <f>MIN(AS341,MAX(0,$C341-SUMIFS($H341:$AU341,$H$6:$AU$6,"Rest",$H$5:$AU$5,"&lt;"&amp;AS$5)))</f>
        <v/>
      </c>
      <c r="AU341" s="44">
        <f>ROUND(AS341-AT341,2)</f>
        <v/>
      </c>
    </row>
    <row r="342">
      <c r="A342" s="43" t="n">
        <v>335</v>
      </c>
      <c r="B342" s="45">
        <f>EDATE(Plan!$C$7,A342-1)</f>
        <v/>
      </c>
      <c r="C342" s="46">
        <f>IF(F341&lt;=0.005,0,MAX(0,Plan!$C$6-SUMIF($H$6:$AU$6,"Min paid",H342:AU342)))</f>
        <v/>
      </c>
      <c r="D342" s="46">
        <f>SUMIF($H$6:$AU$6,"Interest",H342:AU342)</f>
        <v/>
      </c>
      <c r="E342" s="46">
        <f>SUMIF($H$6:$AU$6,"Min paid",H342:AU342)+SUMIF($H$6:$AU$6,"Extra paid",H342:AU342)</f>
        <v/>
      </c>
      <c r="F342" s="46">
        <f>SUMIF($H$6:$AU$6,"Balance",H342:AU342)</f>
        <v/>
      </c>
      <c r="G342" s="47">
        <f>IF(AND(F342&lt;=0.005,F341&gt;0.005),A342,"")</f>
        <v/>
      </c>
      <c r="H342" s="44">
        <f>ROUND(L341*N(Debts!$D$6)/12,2)</f>
        <v/>
      </c>
      <c r="I342" s="44">
        <f>MIN(N(Debts!$E$6),L341+H342)</f>
        <v/>
      </c>
      <c r="J342" s="44">
        <f>L341+H342-I342</f>
        <v/>
      </c>
      <c r="K342" s="44">
        <f>MIN(J342,MAX(0,$C342-SUMIFS($H342:$AU342,$H$6:$AU$6,"Rest",$H$5:$AU$5,"&lt;"&amp;J$5)))</f>
        <v/>
      </c>
      <c r="L342" s="44">
        <f>ROUND(J342-K342,2)</f>
        <v/>
      </c>
      <c r="M342" s="44">
        <f>ROUND(Q341*N(Debts!$D$7)/12,2)</f>
        <v/>
      </c>
      <c r="N342" s="44">
        <f>MIN(N(Debts!$E$7),Q341+M342)</f>
        <v/>
      </c>
      <c r="O342" s="44">
        <f>Q341+M342-N342</f>
        <v/>
      </c>
      <c r="P342" s="44">
        <f>MIN(O342,MAX(0,$C342-SUMIFS($H342:$AU342,$H$6:$AU$6,"Rest",$H$5:$AU$5,"&lt;"&amp;O$5)))</f>
        <v/>
      </c>
      <c r="Q342" s="44">
        <f>ROUND(O342-P342,2)</f>
        <v/>
      </c>
      <c r="R342" s="44">
        <f>ROUND(V341*N(Debts!$D$8)/12,2)</f>
        <v/>
      </c>
      <c r="S342" s="44">
        <f>MIN(N(Debts!$E$8),V341+R342)</f>
        <v/>
      </c>
      <c r="T342" s="44">
        <f>V341+R342-S342</f>
        <v/>
      </c>
      <c r="U342" s="44">
        <f>MIN(T342,MAX(0,$C342-SUMIFS($H342:$AU342,$H$6:$AU$6,"Rest",$H$5:$AU$5,"&lt;"&amp;T$5)))</f>
        <v/>
      </c>
      <c r="V342" s="44">
        <f>ROUND(T342-U342,2)</f>
        <v/>
      </c>
      <c r="W342" s="44">
        <f>ROUND(AA341*N(Debts!$D$9)/12,2)</f>
        <v/>
      </c>
      <c r="X342" s="44">
        <f>MIN(N(Debts!$E$9),AA341+W342)</f>
        <v/>
      </c>
      <c r="Y342" s="44">
        <f>AA341+W342-X342</f>
        <v/>
      </c>
      <c r="Z342" s="44">
        <f>MIN(Y342,MAX(0,$C342-SUMIFS($H342:$AU342,$H$6:$AU$6,"Rest",$H$5:$AU$5,"&lt;"&amp;Y$5)))</f>
        <v/>
      </c>
      <c r="AA342" s="44">
        <f>ROUND(Y342-Z342,2)</f>
        <v/>
      </c>
      <c r="AB342" s="44">
        <f>ROUND(AF341*N(Debts!$D$10)/12,2)</f>
        <v/>
      </c>
      <c r="AC342" s="44">
        <f>MIN(N(Debts!$E$10),AF341+AB342)</f>
        <v/>
      </c>
      <c r="AD342" s="44">
        <f>AF341+AB342-AC342</f>
        <v/>
      </c>
      <c r="AE342" s="44">
        <f>MIN(AD342,MAX(0,$C342-SUMIFS($H342:$AU342,$H$6:$AU$6,"Rest",$H$5:$AU$5,"&lt;"&amp;AD$5)))</f>
        <v/>
      </c>
      <c r="AF342" s="44">
        <f>ROUND(AD342-AE342,2)</f>
        <v/>
      </c>
      <c r="AG342" s="44">
        <f>ROUND(AK341*N(Debts!$D$11)/12,2)</f>
        <v/>
      </c>
      <c r="AH342" s="44">
        <f>MIN(N(Debts!$E$11),AK341+AG342)</f>
        <v/>
      </c>
      <c r="AI342" s="44">
        <f>AK341+AG342-AH342</f>
        <v/>
      </c>
      <c r="AJ342" s="44">
        <f>MIN(AI342,MAX(0,$C342-SUMIFS($H342:$AU342,$H$6:$AU$6,"Rest",$H$5:$AU$5,"&lt;"&amp;AI$5)))</f>
        <v/>
      </c>
      <c r="AK342" s="44">
        <f>ROUND(AI342-AJ342,2)</f>
        <v/>
      </c>
      <c r="AL342" s="44">
        <f>ROUND(AP341*N(Debts!$D$12)/12,2)</f>
        <v/>
      </c>
      <c r="AM342" s="44">
        <f>MIN(N(Debts!$E$12),AP341+AL342)</f>
        <v/>
      </c>
      <c r="AN342" s="44">
        <f>AP341+AL342-AM342</f>
        <v/>
      </c>
      <c r="AO342" s="44">
        <f>MIN(AN342,MAX(0,$C342-SUMIFS($H342:$AU342,$H$6:$AU$6,"Rest",$H$5:$AU$5,"&lt;"&amp;AN$5)))</f>
        <v/>
      </c>
      <c r="AP342" s="44">
        <f>ROUND(AN342-AO342,2)</f>
        <v/>
      </c>
      <c r="AQ342" s="44">
        <f>ROUND(AU341*N(Debts!$D$13)/12,2)</f>
        <v/>
      </c>
      <c r="AR342" s="44">
        <f>MIN(N(Debts!$E$13),AU341+AQ342)</f>
        <v/>
      </c>
      <c r="AS342" s="44">
        <f>AU341+AQ342-AR342</f>
        <v/>
      </c>
      <c r="AT342" s="44">
        <f>MIN(AS342,MAX(0,$C342-SUMIFS($H342:$AU342,$H$6:$AU$6,"Rest",$H$5:$AU$5,"&lt;"&amp;AS$5)))</f>
        <v/>
      </c>
      <c r="AU342" s="44">
        <f>ROUND(AS342-AT342,2)</f>
        <v/>
      </c>
    </row>
    <row r="343">
      <c r="A343" s="43" t="n">
        <v>336</v>
      </c>
      <c r="B343" s="45">
        <f>EDATE(Plan!$C$7,A343-1)</f>
        <v/>
      </c>
      <c r="C343" s="46">
        <f>IF(F342&lt;=0.005,0,MAX(0,Plan!$C$6-SUMIF($H$6:$AU$6,"Min paid",H343:AU343)))</f>
        <v/>
      </c>
      <c r="D343" s="46">
        <f>SUMIF($H$6:$AU$6,"Interest",H343:AU343)</f>
        <v/>
      </c>
      <c r="E343" s="46">
        <f>SUMIF($H$6:$AU$6,"Min paid",H343:AU343)+SUMIF($H$6:$AU$6,"Extra paid",H343:AU343)</f>
        <v/>
      </c>
      <c r="F343" s="46">
        <f>SUMIF($H$6:$AU$6,"Balance",H343:AU343)</f>
        <v/>
      </c>
      <c r="G343" s="47">
        <f>IF(AND(F343&lt;=0.005,F342&gt;0.005),A343,"")</f>
        <v/>
      </c>
      <c r="H343" s="44">
        <f>ROUND(L342*N(Debts!$D$6)/12,2)</f>
        <v/>
      </c>
      <c r="I343" s="44">
        <f>MIN(N(Debts!$E$6),L342+H343)</f>
        <v/>
      </c>
      <c r="J343" s="44">
        <f>L342+H343-I343</f>
        <v/>
      </c>
      <c r="K343" s="44">
        <f>MIN(J343,MAX(0,$C343-SUMIFS($H343:$AU343,$H$6:$AU$6,"Rest",$H$5:$AU$5,"&lt;"&amp;J$5)))</f>
        <v/>
      </c>
      <c r="L343" s="44">
        <f>ROUND(J343-K343,2)</f>
        <v/>
      </c>
      <c r="M343" s="44">
        <f>ROUND(Q342*N(Debts!$D$7)/12,2)</f>
        <v/>
      </c>
      <c r="N343" s="44">
        <f>MIN(N(Debts!$E$7),Q342+M343)</f>
        <v/>
      </c>
      <c r="O343" s="44">
        <f>Q342+M343-N343</f>
        <v/>
      </c>
      <c r="P343" s="44">
        <f>MIN(O343,MAX(0,$C343-SUMIFS($H343:$AU343,$H$6:$AU$6,"Rest",$H$5:$AU$5,"&lt;"&amp;O$5)))</f>
        <v/>
      </c>
      <c r="Q343" s="44">
        <f>ROUND(O343-P343,2)</f>
        <v/>
      </c>
      <c r="R343" s="44">
        <f>ROUND(V342*N(Debts!$D$8)/12,2)</f>
        <v/>
      </c>
      <c r="S343" s="44">
        <f>MIN(N(Debts!$E$8),V342+R343)</f>
        <v/>
      </c>
      <c r="T343" s="44">
        <f>V342+R343-S343</f>
        <v/>
      </c>
      <c r="U343" s="44">
        <f>MIN(T343,MAX(0,$C343-SUMIFS($H343:$AU343,$H$6:$AU$6,"Rest",$H$5:$AU$5,"&lt;"&amp;T$5)))</f>
        <v/>
      </c>
      <c r="V343" s="44">
        <f>ROUND(T343-U343,2)</f>
        <v/>
      </c>
      <c r="W343" s="44">
        <f>ROUND(AA342*N(Debts!$D$9)/12,2)</f>
        <v/>
      </c>
      <c r="X343" s="44">
        <f>MIN(N(Debts!$E$9),AA342+W343)</f>
        <v/>
      </c>
      <c r="Y343" s="44">
        <f>AA342+W343-X343</f>
        <v/>
      </c>
      <c r="Z343" s="44">
        <f>MIN(Y343,MAX(0,$C343-SUMIFS($H343:$AU343,$H$6:$AU$6,"Rest",$H$5:$AU$5,"&lt;"&amp;Y$5)))</f>
        <v/>
      </c>
      <c r="AA343" s="44">
        <f>ROUND(Y343-Z343,2)</f>
        <v/>
      </c>
      <c r="AB343" s="44">
        <f>ROUND(AF342*N(Debts!$D$10)/12,2)</f>
        <v/>
      </c>
      <c r="AC343" s="44">
        <f>MIN(N(Debts!$E$10),AF342+AB343)</f>
        <v/>
      </c>
      <c r="AD343" s="44">
        <f>AF342+AB343-AC343</f>
        <v/>
      </c>
      <c r="AE343" s="44">
        <f>MIN(AD343,MAX(0,$C343-SUMIFS($H343:$AU343,$H$6:$AU$6,"Rest",$H$5:$AU$5,"&lt;"&amp;AD$5)))</f>
        <v/>
      </c>
      <c r="AF343" s="44">
        <f>ROUND(AD343-AE343,2)</f>
        <v/>
      </c>
      <c r="AG343" s="44">
        <f>ROUND(AK342*N(Debts!$D$11)/12,2)</f>
        <v/>
      </c>
      <c r="AH343" s="44">
        <f>MIN(N(Debts!$E$11),AK342+AG343)</f>
        <v/>
      </c>
      <c r="AI343" s="44">
        <f>AK342+AG343-AH343</f>
        <v/>
      </c>
      <c r="AJ343" s="44">
        <f>MIN(AI343,MAX(0,$C343-SUMIFS($H343:$AU343,$H$6:$AU$6,"Rest",$H$5:$AU$5,"&lt;"&amp;AI$5)))</f>
        <v/>
      </c>
      <c r="AK343" s="44">
        <f>ROUND(AI343-AJ343,2)</f>
        <v/>
      </c>
      <c r="AL343" s="44">
        <f>ROUND(AP342*N(Debts!$D$12)/12,2)</f>
        <v/>
      </c>
      <c r="AM343" s="44">
        <f>MIN(N(Debts!$E$12),AP342+AL343)</f>
        <v/>
      </c>
      <c r="AN343" s="44">
        <f>AP342+AL343-AM343</f>
        <v/>
      </c>
      <c r="AO343" s="44">
        <f>MIN(AN343,MAX(0,$C343-SUMIFS($H343:$AU343,$H$6:$AU$6,"Rest",$H$5:$AU$5,"&lt;"&amp;AN$5)))</f>
        <v/>
      </c>
      <c r="AP343" s="44">
        <f>ROUND(AN343-AO343,2)</f>
        <v/>
      </c>
      <c r="AQ343" s="44">
        <f>ROUND(AU342*N(Debts!$D$13)/12,2)</f>
        <v/>
      </c>
      <c r="AR343" s="44">
        <f>MIN(N(Debts!$E$13),AU342+AQ343)</f>
        <v/>
      </c>
      <c r="AS343" s="44">
        <f>AU342+AQ343-AR343</f>
        <v/>
      </c>
      <c r="AT343" s="44">
        <f>MIN(AS343,MAX(0,$C343-SUMIFS($H343:$AU343,$H$6:$AU$6,"Rest",$H$5:$AU$5,"&lt;"&amp;AS$5)))</f>
        <v/>
      </c>
      <c r="AU343" s="44">
        <f>ROUND(AS343-AT343,2)</f>
        <v/>
      </c>
    </row>
    <row r="344">
      <c r="A344" s="43" t="n">
        <v>337</v>
      </c>
      <c r="B344" s="45">
        <f>EDATE(Plan!$C$7,A344-1)</f>
        <v/>
      </c>
      <c r="C344" s="46">
        <f>IF(F343&lt;=0.005,0,MAX(0,Plan!$C$6-SUMIF($H$6:$AU$6,"Min paid",H344:AU344)))</f>
        <v/>
      </c>
      <c r="D344" s="46">
        <f>SUMIF($H$6:$AU$6,"Interest",H344:AU344)</f>
        <v/>
      </c>
      <c r="E344" s="46">
        <f>SUMIF($H$6:$AU$6,"Min paid",H344:AU344)+SUMIF($H$6:$AU$6,"Extra paid",H344:AU344)</f>
        <v/>
      </c>
      <c r="F344" s="46">
        <f>SUMIF($H$6:$AU$6,"Balance",H344:AU344)</f>
        <v/>
      </c>
      <c r="G344" s="47">
        <f>IF(AND(F344&lt;=0.005,F343&gt;0.005),A344,"")</f>
        <v/>
      </c>
      <c r="H344" s="44">
        <f>ROUND(L343*N(Debts!$D$6)/12,2)</f>
        <v/>
      </c>
      <c r="I344" s="44">
        <f>MIN(N(Debts!$E$6),L343+H344)</f>
        <v/>
      </c>
      <c r="J344" s="44">
        <f>L343+H344-I344</f>
        <v/>
      </c>
      <c r="K344" s="44">
        <f>MIN(J344,MAX(0,$C344-SUMIFS($H344:$AU344,$H$6:$AU$6,"Rest",$H$5:$AU$5,"&lt;"&amp;J$5)))</f>
        <v/>
      </c>
      <c r="L344" s="44">
        <f>ROUND(J344-K344,2)</f>
        <v/>
      </c>
      <c r="M344" s="44">
        <f>ROUND(Q343*N(Debts!$D$7)/12,2)</f>
        <v/>
      </c>
      <c r="N344" s="44">
        <f>MIN(N(Debts!$E$7),Q343+M344)</f>
        <v/>
      </c>
      <c r="O344" s="44">
        <f>Q343+M344-N344</f>
        <v/>
      </c>
      <c r="P344" s="44">
        <f>MIN(O344,MAX(0,$C344-SUMIFS($H344:$AU344,$H$6:$AU$6,"Rest",$H$5:$AU$5,"&lt;"&amp;O$5)))</f>
        <v/>
      </c>
      <c r="Q344" s="44">
        <f>ROUND(O344-P344,2)</f>
        <v/>
      </c>
      <c r="R344" s="44">
        <f>ROUND(V343*N(Debts!$D$8)/12,2)</f>
        <v/>
      </c>
      <c r="S344" s="44">
        <f>MIN(N(Debts!$E$8),V343+R344)</f>
        <v/>
      </c>
      <c r="T344" s="44">
        <f>V343+R344-S344</f>
        <v/>
      </c>
      <c r="U344" s="44">
        <f>MIN(T344,MAX(0,$C344-SUMIFS($H344:$AU344,$H$6:$AU$6,"Rest",$H$5:$AU$5,"&lt;"&amp;T$5)))</f>
        <v/>
      </c>
      <c r="V344" s="44">
        <f>ROUND(T344-U344,2)</f>
        <v/>
      </c>
      <c r="W344" s="44">
        <f>ROUND(AA343*N(Debts!$D$9)/12,2)</f>
        <v/>
      </c>
      <c r="X344" s="44">
        <f>MIN(N(Debts!$E$9),AA343+W344)</f>
        <v/>
      </c>
      <c r="Y344" s="44">
        <f>AA343+W344-X344</f>
        <v/>
      </c>
      <c r="Z344" s="44">
        <f>MIN(Y344,MAX(0,$C344-SUMIFS($H344:$AU344,$H$6:$AU$6,"Rest",$H$5:$AU$5,"&lt;"&amp;Y$5)))</f>
        <v/>
      </c>
      <c r="AA344" s="44">
        <f>ROUND(Y344-Z344,2)</f>
        <v/>
      </c>
      <c r="AB344" s="44">
        <f>ROUND(AF343*N(Debts!$D$10)/12,2)</f>
        <v/>
      </c>
      <c r="AC344" s="44">
        <f>MIN(N(Debts!$E$10),AF343+AB344)</f>
        <v/>
      </c>
      <c r="AD344" s="44">
        <f>AF343+AB344-AC344</f>
        <v/>
      </c>
      <c r="AE344" s="44">
        <f>MIN(AD344,MAX(0,$C344-SUMIFS($H344:$AU344,$H$6:$AU$6,"Rest",$H$5:$AU$5,"&lt;"&amp;AD$5)))</f>
        <v/>
      </c>
      <c r="AF344" s="44">
        <f>ROUND(AD344-AE344,2)</f>
        <v/>
      </c>
      <c r="AG344" s="44">
        <f>ROUND(AK343*N(Debts!$D$11)/12,2)</f>
        <v/>
      </c>
      <c r="AH344" s="44">
        <f>MIN(N(Debts!$E$11),AK343+AG344)</f>
        <v/>
      </c>
      <c r="AI344" s="44">
        <f>AK343+AG344-AH344</f>
        <v/>
      </c>
      <c r="AJ344" s="44">
        <f>MIN(AI344,MAX(0,$C344-SUMIFS($H344:$AU344,$H$6:$AU$6,"Rest",$H$5:$AU$5,"&lt;"&amp;AI$5)))</f>
        <v/>
      </c>
      <c r="AK344" s="44">
        <f>ROUND(AI344-AJ344,2)</f>
        <v/>
      </c>
      <c r="AL344" s="44">
        <f>ROUND(AP343*N(Debts!$D$12)/12,2)</f>
        <v/>
      </c>
      <c r="AM344" s="44">
        <f>MIN(N(Debts!$E$12),AP343+AL344)</f>
        <v/>
      </c>
      <c r="AN344" s="44">
        <f>AP343+AL344-AM344</f>
        <v/>
      </c>
      <c r="AO344" s="44">
        <f>MIN(AN344,MAX(0,$C344-SUMIFS($H344:$AU344,$H$6:$AU$6,"Rest",$H$5:$AU$5,"&lt;"&amp;AN$5)))</f>
        <v/>
      </c>
      <c r="AP344" s="44">
        <f>ROUND(AN344-AO344,2)</f>
        <v/>
      </c>
      <c r="AQ344" s="44">
        <f>ROUND(AU343*N(Debts!$D$13)/12,2)</f>
        <v/>
      </c>
      <c r="AR344" s="44">
        <f>MIN(N(Debts!$E$13),AU343+AQ344)</f>
        <v/>
      </c>
      <c r="AS344" s="44">
        <f>AU343+AQ344-AR344</f>
        <v/>
      </c>
      <c r="AT344" s="44">
        <f>MIN(AS344,MAX(0,$C344-SUMIFS($H344:$AU344,$H$6:$AU$6,"Rest",$H$5:$AU$5,"&lt;"&amp;AS$5)))</f>
        <v/>
      </c>
      <c r="AU344" s="44">
        <f>ROUND(AS344-AT344,2)</f>
        <v/>
      </c>
    </row>
    <row r="345">
      <c r="A345" s="43" t="n">
        <v>338</v>
      </c>
      <c r="B345" s="45">
        <f>EDATE(Plan!$C$7,A345-1)</f>
        <v/>
      </c>
      <c r="C345" s="46">
        <f>IF(F344&lt;=0.005,0,MAX(0,Plan!$C$6-SUMIF($H$6:$AU$6,"Min paid",H345:AU345)))</f>
        <v/>
      </c>
      <c r="D345" s="46">
        <f>SUMIF($H$6:$AU$6,"Interest",H345:AU345)</f>
        <v/>
      </c>
      <c r="E345" s="46">
        <f>SUMIF($H$6:$AU$6,"Min paid",H345:AU345)+SUMIF($H$6:$AU$6,"Extra paid",H345:AU345)</f>
        <v/>
      </c>
      <c r="F345" s="46">
        <f>SUMIF($H$6:$AU$6,"Balance",H345:AU345)</f>
        <v/>
      </c>
      <c r="G345" s="47">
        <f>IF(AND(F345&lt;=0.005,F344&gt;0.005),A345,"")</f>
        <v/>
      </c>
      <c r="H345" s="44">
        <f>ROUND(L344*N(Debts!$D$6)/12,2)</f>
        <v/>
      </c>
      <c r="I345" s="44">
        <f>MIN(N(Debts!$E$6),L344+H345)</f>
        <v/>
      </c>
      <c r="J345" s="44">
        <f>L344+H345-I345</f>
        <v/>
      </c>
      <c r="K345" s="44">
        <f>MIN(J345,MAX(0,$C345-SUMIFS($H345:$AU345,$H$6:$AU$6,"Rest",$H$5:$AU$5,"&lt;"&amp;J$5)))</f>
        <v/>
      </c>
      <c r="L345" s="44">
        <f>ROUND(J345-K345,2)</f>
        <v/>
      </c>
      <c r="M345" s="44">
        <f>ROUND(Q344*N(Debts!$D$7)/12,2)</f>
        <v/>
      </c>
      <c r="N345" s="44">
        <f>MIN(N(Debts!$E$7),Q344+M345)</f>
        <v/>
      </c>
      <c r="O345" s="44">
        <f>Q344+M345-N345</f>
        <v/>
      </c>
      <c r="P345" s="44">
        <f>MIN(O345,MAX(0,$C345-SUMIFS($H345:$AU345,$H$6:$AU$6,"Rest",$H$5:$AU$5,"&lt;"&amp;O$5)))</f>
        <v/>
      </c>
      <c r="Q345" s="44">
        <f>ROUND(O345-P345,2)</f>
        <v/>
      </c>
      <c r="R345" s="44">
        <f>ROUND(V344*N(Debts!$D$8)/12,2)</f>
        <v/>
      </c>
      <c r="S345" s="44">
        <f>MIN(N(Debts!$E$8),V344+R345)</f>
        <v/>
      </c>
      <c r="T345" s="44">
        <f>V344+R345-S345</f>
        <v/>
      </c>
      <c r="U345" s="44">
        <f>MIN(T345,MAX(0,$C345-SUMIFS($H345:$AU345,$H$6:$AU$6,"Rest",$H$5:$AU$5,"&lt;"&amp;T$5)))</f>
        <v/>
      </c>
      <c r="V345" s="44">
        <f>ROUND(T345-U345,2)</f>
        <v/>
      </c>
      <c r="W345" s="44">
        <f>ROUND(AA344*N(Debts!$D$9)/12,2)</f>
        <v/>
      </c>
      <c r="X345" s="44">
        <f>MIN(N(Debts!$E$9),AA344+W345)</f>
        <v/>
      </c>
      <c r="Y345" s="44">
        <f>AA344+W345-X345</f>
        <v/>
      </c>
      <c r="Z345" s="44">
        <f>MIN(Y345,MAX(0,$C345-SUMIFS($H345:$AU345,$H$6:$AU$6,"Rest",$H$5:$AU$5,"&lt;"&amp;Y$5)))</f>
        <v/>
      </c>
      <c r="AA345" s="44">
        <f>ROUND(Y345-Z345,2)</f>
        <v/>
      </c>
      <c r="AB345" s="44">
        <f>ROUND(AF344*N(Debts!$D$10)/12,2)</f>
        <v/>
      </c>
      <c r="AC345" s="44">
        <f>MIN(N(Debts!$E$10),AF344+AB345)</f>
        <v/>
      </c>
      <c r="AD345" s="44">
        <f>AF344+AB345-AC345</f>
        <v/>
      </c>
      <c r="AE345" s="44">
        <f>MIN(AD345,MAX(0,$C345-SUMIFS($H345:$AU345,$H$6:$AU$6,"Rest",$H$5:$AU$5,"&lt;"&amp;AD$5)))</f>
        <v/>
      </c>
      <c r="AF345" s="44">
        <f>ROUND(AD345-AE345,2)</f>
        <v/>
      </c>
      <c r="AG345" s="44">
        <f>ROUND(AK344*N(Debts!$D$11)/12,2)</f>
        <v/>
      </c>
      <c r="AH345" s="44">
        <f>MIN(N(Debts!$E$11),AK344+AG345)</f>
        <v/>
      </c>
      <c r="AI345" s="44">
        <f>AK344+AG345-AH345</f>
        <v/>
      </c>
      <c r="AJ345" s="44">
        <f>MIN(AI345,MAX(0,$C345-SUMIFS($H345:$AU345,$H$6:$AU$6,"Rest",$H$5:$AU$5,"&lt;"&amp;AI$5)))</f>
        <v/>
      </c>
      <c r="AK345" s="44">
        <f>ROUND(AI345-AJ345,2)</f>
        <v/>
      </c>
      <c r="AL345" s="44">
        <f>ROUND(AP344*N(Debts!$D$12)/12,2)</f>
        <v/>
      </c>
      <c r="AM345" s="44">
        <f>MIN(N(Debts!$E$12),AP344+AL345)</f>
        <v/>
      </c>
      <c r="AN345" s="44">
        <f>AP344+AL345-AM345</f>
        <v/>
      </c>
      <c r="AO345" s="44">
        <f>MIN(AN345,MAX(0,$C345-SUMIFS($H345:$AU345,$H$6:$AU$6,"Rest",$H$5:$AU$5,"&lt;"&amp;AN$5)))</f>
        <v/>
      </c>
      <c r="AP345" s="44">
        <f>ROUND(AN345-AO345,2)</f>
        <v/>
      </c>
      <c r="AQ345" s="44">
        <f>ROUND(AU344*N(Debts!$D$13)/12,2)</f>
        <v/>
      </c>
      <c r="AR345" s="44">
        <f>MIN(N(Debts!$E$13),AU344+AQ345)</f>
        <v/>
      </c>
      <c r="AS345" s="44">
        <f>AU344+AQ345-AR345</f>
        <v/>
      </c>
      <c r="AT345" s="44">
        <f>MIN(AS345,MAX(0,$C345-SUMIFS($H345:$AU345,$H$6:$AU$6,"Rest",$H$5:$AU$5,"&lt;"&amp;AS$5)))</f>
        <v/>
      </c>
      <c r="AU345" s="44">
        <f>ROUND(AS345-AT345,2)</f>
        <v/>
      </c>
    </row>
    <row r="346">
      <c r="A346" s="43" t="n">
        <v>339</v>
      </c>
      <c r="B346" s="45">
        <f>EDATE(Plan!$C$7,A346-1)</f>
        <v/>
      </c>
      <c r="C346" s="46">
        <f>IF(F345&lt;=0.005,0,MAX(0,Plan!$C$6-SUMIF($H$6:$AU$6,"Min paid",H346:AU346)))</f>
        <v/>
      </c>
      <c r="D346" s="46">
        <f>SUMIF($H$6:$AU$6,"Interest",H346:AU346)</f>
        <v/>
      </c>
      <c r="E346" s="46">
        <f>SUMIF($H$6:$AU$6,"Min paid",H346:AU346)+SUMIF($H$6:$AU$6,"Extra paid",H346:AU346)</f>
        <v/>
      </c>
      <c r="F346" s="46">
        <f>SUMIF($H$6:$AU$6,"Balance",H346:AU346)</f>
        <v/>
      </c>
      <c r="G346" s="47">
        <f>IF(AND(F346&lt;=0.005,F345&gt;0.005),A346,"")</f>
        <v/>
      </c>
      <c r="H346" s="44">
        <f>ROUND(L345*N(Debts!$D$6)/12,2)</f>
        <v/>
      </c>
      <c r="I346" s="44">
        <f>MIN(N(Debts!$E$6),L345+H346)</f>
        <v/>
      </c>
      <c r="J346" s="44">
        <f>L345+H346-I346</f>
        <v/>
      </c>
      <c r="K346" s="44">
        <f>MIN(J346,MAX(0,$C346-SUMIFS($H346:$AU346,$H$6:$AU$6,"Rest",$H$5:$AU$5,"&lt;"&amp;J$5)))</f>
        <v/>
      </c>
      <c r="L346" s="44">
        <f>ROUND(J346-K346,2)</f>
        <v/>
      </c>
      <c r="M346" s="44">
        <f>ROUND(Q345*N(Debts!$D$7)/12,2)</f>
        <v/>
      </c>
      <c r="N346" s="44">
        <f>MIN(N(Debts!$E$7),Q345+M346)</f>
        <v/>
      </c>
      <c r="O346" s="44">
        <f>Q345+M346-N346</f>
        <v/>
      </c>
      <c r="P346" s="44">
        <f>MIN(O346,MAX(0,$C346-SUMIFS($H346:$AU346,$H$6:$AU$6,"Rest",$H$5:$AU$5,"&lt;"&amp;O$5)))</f>
        <v/>
      </c>
      <c r="Q346" s="44">
        <f>ROUND(O346-P346,2)</f>
        <v/>
      </c>
      <c r="R346" s="44">
        <f>ROUND(V345*N(Debts!$D$8)/12,2)</f>
        <v/>
      </c>
      <c r="S346" s="44">
        <f>MIN(N(Debts!$E$8),V345+R346)</f>
        <v/>
      </c>
      <c r="T346" s="44">
        <f>V345+R346-S346</f>
        <v/>
      </c>
      <c r="U346" s="44">
        <f>MIN(T346,MAX(0,$C346-SUMIFS($H346:$AU346,$H$6:$AU$6,"Rest",$H$5:$AU$5,"&lt;"&amp;T$5)))</f>
        <v/>
      </c>
      <c r="V346" s="44">
        <f>ROUND(T346-U346,2)</f>
        <v/>
      </c>
      <c r="W346" s="44">
        <f>ROUND(AA345*N(Debts!$D$9)/12,2)</f>
        <v/>
      </c>
      <c r="X346" s="44">
        <f>MIN(N(Debts!$E$9),AA345+W346)</f>
        <v/>
      </c>
      <c r="Y346" s="44">
        <f>AA345+W346-X346</f>
        <v/>
      </c>
      <c r="Z346" s="44">
        <f>MIN(Y346,MAX(0,$C346-SUMIFS($H346:$AU346,$H$6:$AU$6,"Rest",$H$5:$AU$5,"&lt;"&amp;Y$5)))</f>
        <v/>
      </c>
      <c r="AA346" s="44">
        <f>ROUND(Y346-Z346,2)</f>
        <v/>
      </c>
      <c r="AB346" s="44">
        <f>ROUND(AF345*N(Debts!$D$10)/12,2)</f>
        <v/>
      </c>
      <c r="AC346" s="44">
        <f>MIN(N(Debts!$E$10),AF345+AB346)</f>
        <v/>
      </c>
      <c r="AD346" s="44">
        <f>AF345+AB346-AC346</f>
        <v/>
      </c>
      <c r="AE346" s="44">
        <f>MIN(AD346,MAX(0,$C346-SUMIFS($H346:$AU346,$H$6:$AU$6,"Rest",$H$5:$AU$5,"&lt;"&amp;AD$5)))</f>
        <v/>
      </c>
      <c r="AF346" s="44">
        <f>ROUND(AD346-AE346,2)</f>
        <v/>
      </c>
      <c r="AG346" s="44">
        <f>ROUND(AK345*N(Debts!$D$11)/12,2)</f>
        <v/>
      </c>
      <c r="AH346" s="44">
        <f>MIN(N(Debts!$E$11),AK345+AG346)</f>
        <v/>
      </c>
      <c r="AI346" s="44">
        <f>AK345+AG346-AH346</f>
        <v/>
      </c>
      <c r="AJ346" s="44">
        <f>MIN(AI346,MAX(0,$C346-SUMIFS($H346:$AU346,$H$6:$AU$6,"Rest",$H$5:$AU$5,"&lt;"&amp;AI$5)))</f>
        <v/>
      </c>
      <c r="AK346" s="44">
        <f>ROUND(AI346-AJ346,2)</f>
        <v/>
      </c>
      <c r="AL346" s="44">
        <f>ROUND(AP345*N(Debts!$D$12)/12,2)</f>
        <v/>
      </c>
      <c r="AM346" s="44">
        <f>MIN(N(Debts!$E$12),AP345+AL346)</f>
        <v/>
      </c>
      <c r="AN346" s="44">
        <f>AP345+AL346-AM346</f>
        <v/>
      </c>
      <c r="AO346" s="44">
        <f>MIN(AN346,MAX(0,$C346-SUMIFS($H346:$AU346,$H$6:$AU$6,"Rest",$H$5:$AU$5,"&lt;"&amp;AN$5)))</f>
        <v/>
      </c>
      <c r="AP346" s="44">
        <f>ROUND(AN346-AO346,2)</f>
        <v/>
      </c>
      <c r="AQ346" s="44">
        <f>ROUND(AU345*N(Debts!$D$13)/12,2)</f>
        <v/>
      </c>
      <c r="AR346" s="44">
        <f>MIN(N(Debts!$E$13),AU345+AQ346)</f>
        <v/>
      </c>
      <c r="AS346" s="44">
        <f>AU345+AQ346-AR346</f>
        <v/>
      </c>
      <c r="AT346" s="44">
        <f>MIN(AS346,MAX(0,$C346-SUMIFS($H346:$AU346,$H$6:$AU$6,"Rest",$H$5:$AU$5,"&lt;"&amp;AS$5)))</f>
        <v/>
      </c>
      <c r="AU346" s="44">
        <f>ROUND(AS346-AT346,2)</f>
        <v/>
      </c>
    </row>
    <row r="347">
      <c r="A347" s="43" t="n">
        <v>340</v>
      </c>
      <c r="B347" s="45">
        <f>EDATE(Plan!$C$7,A347-1)</f>
        <v/>
      </c>
      <c r="C347" s="46">
        <f>IF(F346&lt;=0.005,0,MAX(0,Plan!$C$6-SUMIF($H$6:$AU$6,"Min paid",H347:AU347)))</f>
        <v/>
      </c>
      <c r="D347" s="46">
        <f>SUMIF($H$6:$AU$6,"Interest",H347:AU347)</f>
        <v/>
      </c>
      <c r="E347" s="46">
        <f>SUMIF($H$6:$AU$6,"Min paid",H347:AU347)+SUMIF($H$6:$AU$6,"Extra paid",H347:AU347)</f>
        <v/>
      </c>
      <c r="F347" s="46">
        <f>SUMIF($H$6:$AU$6,"Balance",H347:AU347)</f>
        <v/>
      </c>
      <c r="G347" s="47">
        <f>IF(AND(F347&lt;=0.005,F346&gt;0.005),A347,"")</f>
        <v/>
      </c>
      <c r="H347" s="44">
        <f>ROUND(L346*N(Debts!$D$6)/12,2)</f>
        <v/>
      </c>
      <c r="I347" s="44">
        <f>MIN(N(Debts!$E$6),L346+H347)</f>
        <v/>
      </c>
      <c r="J347" s="44">
        <f>L346+H347-I347</f>
        <v/>
      </c>
      <c r="K347" s="44">
        <f>MIN(J347,MAX(0,$C347-SUMIFS($H347:$AU347,$H$6:$AU$6,"Rest",$H$5:$AU$5,"&lt;"&amp;J$5)))</f>
        <v/>
      </c>
      <c r="L347" s="44">
        <f>ROUND(J347-K347,2)</f>
        <v/>
      </c>
      <c r="M347" s="44">
        <f>ROUND(Q346*N(Debts!$D$7)/12,2)</f>
        <v/>
      </c>
      <c r="N347" s="44">
        <f>MIN(N(Debts!$E$7),Q346+M347)</f>
        <v/>
      </c>
      <c r="O347" s="44">
        <f>Q346+M347-N347</f>
        <v/>
      </c>
      <c r="P347" s="44">
        <f>MIN(O347,MAX(0,$C347-SUMIFS($H347:$AU347,$H$6:$AU$6,"Rest",$H$5:$AU$5,"&lt;"&amp;O$5)))</f>
        <v/>
      </c>
      <c r="Q347" s="44">
        <f>ROUND(O347-P347,2)</f>
        <v/>
      </c>
      <c r="R347" s="44">
        <f>ROUND(V346*N(Debts!$D$8)/12,2)</f>
        <v/>
      </c>
      <c r="S347" s="44">
        <f>MIN(N(Debts!$E$8),V346+R347)</f>
        <v/>
      </c>
      <c r="T347" s="44">
        <f>V346+R347-S347</f>
        <v/>
      </c>
      <c r="U347" s="44">
        <f>MIN(T347,MAX(0,$C347-SUMIFS($H347:$AU347,$H$6:$AU$6,"Rest",$H$5:$AU$5,"&lt;"&amp;T$5)))</f>
        <v/>
      </c>
      <c r="V347" s="44">
        <f>ROUND(T347-U347,2)</f>
        <v/>
      </c>
      <c r="W347" s="44">
        <f>ROUND(AA346*N(Debts!$D$9)/12,2)</f>
        <v/>
      </c>
      <c r="X347" s="44">
        <f>MIN(N(Debts!$E$9),AA346+W347)</f>
        <v/>
      </c>
      <c r="Y347" s="44">
        <f>AA346+W347-X347</f>
        <v/>
      </c>
      <c r="Z347" s="44">
        <f>MIN(Y347,MAX(0,$C347-SUMIFS($H347:$AU347,$H$6:$AU$6,"Rest",$H$5:$AU$5,"&lt;"&amp;Y$5)))</f>
        <v/>
      </c>
      <c r="AA347" s="44">
        <f>ROUND(Y347-Z347,2)</f>
        <v/>
      </c>
      <c r="AB347" s="44">
        <f>ROUND(AF346*N(Debts!$D$10)/12,2)</f>
        <v/>
      </c>
      <c r="AC347" s="44">
        <f>MIN(N(Debts!$E$10),AF346+AB347)</f>
        <v/>
      </c>
      <c r="AD347" s="44">
        <f>AF346+AB347-AC347</f>
        <v/>
      </c>
      <c r="AE347" s="44">
        <f>MIN(AD347,MAX(0,$C347-SUMIFS($H347:$AU347,$H$6:$AU$6,"Rest",$H$5:$AU$5,"&lt;"&amp;AD$5)))</f>
        <v/>
      </c>
      <c r="AF347" s="44">
        <f>ROUND(AD347-AE347,2)</f>
        <v/>
      </c>
      <c r="AG347" s="44">
        <f>ROUND(AK346*N(Debts!$D$11)/12,2)</f>
        <v/>
      </c>
      <c r="AH347" s="44">
        <f>MIN(N(Debts!$E$11),AK346+AG347)</f>
        <v/>
      </c>
      <c r="AI347" s="44">
        <f>AK346+AG347-AH347</f>
        <v/>
      </c>
      <c r="AJ347" s="44">
        <f>MIN(AI347,MAX(0,$C347-SUMIFS($H347:$AU347,$H$6:$AU$6,"Rest",$H$5:$AU$5,"&lt;"&amp;AI$5)))</f>
        <v/>
      </c>
      <c r="AK347" s="44">
        <f>ROUND(AI347-AJ347,2)</f>
        <v/>
      </c>
      <c r="AL347" s="44">
        <f>ROUND(AP346*N(Debts!$D$12)/12,2)</f>
        <v/>
      </c>
      <c r="AM347" s="44">
        <f>MIN(N(Debts!$E$12),AP346+AL347)</f>
        <v/>
      </c>
      <c r="AN347" s="44">
        <f>AP346+AL347-AM347</f>
        <v/>
      </c>
      <c r="AO347" s="44">
        <f>MIN(AN347,MAX(0,$C347-SUMIFS($H347:$AU347,$H$6:$AU$6,"Rest",$H$5:$AU$5,"&lt;"&amp;AN$5)))</f>
        <v/>
      </c>
      <c r="AP347" s="44">
        <f>ROUND(AN347-AO347,2)</f>
        <v/>
      </c>
      <c r="AQ347" s="44">
        <f>ROUND(AU346*N(Debts!$D$13)/12,2)</f>
        <v/>
      </c>
      <c r="AR347" s="44">
        <f>MIN(N(Debts!$E$13),AU346+AQ347)</f>
        <v/>
      </c>
      <c r="AS347" s="44">
        <f>AU346+AQ347-AR347</f>
        <v/>
      </c>
      <c r="AT347" s="44">
        <f>MIN(AS347,MAX(0,$C347-SUMIFS($H347:$AU347,$H$6:$AU$6,"Rest",$H$5:$AU$5,"&lt;"&amp;AS$5)))</f>
        <v/>
      </c>
      <c r="AU347" s="44">
        <f>ROUND(AS347-AT347,2)</f>
        <v/>
      </c>
    </row>
    <row r="348">
      <c r="A348" s="43" t="n">
        <v>341</v>
      </c>
      <c r="B348" s="45">
        <f>EDATE(Plan!$C$7,A348-1)</f>
        <v/>
      </c>
      <c r="C348" s="46">
        <f>IF(F347&lt;=0.005,0,MAX(0,Plan!$C$6-SUMIF($H$6:$AU$6,"Min paid",H348:AU348)))</f>
        <v/>
      </c>
      <c r="D348" s="46">
        <f>SUMIF($H$6:$AU$6,"Interest",H348:AU348)</f>
        <v/>
      </c>
      <c r="E348" s="46">
        <f>SUMIF($H$6:$AU$6,"Min paid",H348:AU348)+SUMIF($H$6:$AU$6,"Extra paid",H348:AU348)</f>
        <v/>
      </c>
      <c r="F348" s="46">
        <f>SUMIF($H$6:$AU$6,"Balance",H348:AU348)</f>
        <v/>
      </c>
      <c r="G348" s="47">
        <f>IF(AND(F348&lt;=0.005,F347&gt;0.005),A348,"")</f>
        <v/>
      </c>
      <c r="H348" s="44">
        <f>ROUND(L347*N(Debts!$D$6)/12,2)</f>
        <v/>
      </c>
      <c r="I348" s="44">
        <f>MIN(N(Debts!$E$6),L347+H348)</f>
        <v/>
      </c>
      <c r="J348" s="44">
        <f>L347+H348-I348</f>
        <v/>
      </c>
      <c r="K348" s="44">
        <f>MIN(J348,MAX(0,$C348-SUMIFS($H348:$AU348,$H$6:$AU$6,"Rest",$H$5:$AU$5,"&lt;"&amp;J$5)))</f>
        <v/>
      </c>
      <c r="L348" s="44">
        <f>ROUND(J348-K348,2)</f>
        <v/>
      </c>
      <c r="M348" s="44">
        <f>ROUND(Q347*N(Debts!$D$7)/12,2)</f>
        <v/>
      </c>
      <c r="N348" s="44">
        <f>MIN(N(Debts!$E$7),Q347+M348)</f>
        <v/>
      </c>
      <c r="O348" s="44">
        <f>Q347+M348-N348</f>
        <v/>
      </c>
      <c r="P348" s="44">
        <f>MIN(O348,MAX(0,$C348-SUMIFS($H348:$AU348,$H$6:$AU$6,"Rest",$H$5:$AU$5,"&lt;"&amp;O$5)))</f>
        <v/>
      </c>
      <c r="Q348" s="44">
        <f>ROUND(O348-P348,2)</f>
        <v/>
      </c>
      <c r="R348" s="44">
        <f>ROUND(V347*N(Debts!$D$8)/12,2)</f>
        <v/>
      </c>
      <c r="S348" s="44">
        <f>MIN(N(Debts!$E$8),V347+R348)</f>
        <v/>
      </c>
      <c r="T348" s="44">
        <f>V347+R348-S348</f>
        <v/>
      </c>
      <c r="U348" s="44">
        <f>MIN(T348,MAX(0,$C348-SUMIFS($H348:$AU348,$H$6:$AU$6,"Rest",$H$5:$AU$5,"&lt;"&amp;T$5)))</f>
        <v/>
      </c>
      <c r="V348" s="44">
        <f>ROUND(T348-U348,2)</f>
        <v/>
      </c>
      <c r="W348" s="44">
        <f>ROUND(AA347*N(Debts!$D$9)/12,2)</f>
        <v/>
      </c>
      <c r="X348" s="44">
        <f>MIN(N(Debts!$E$9),AA347+W348)</f>
        <v/>
      </c>
      <c r="Y348" s="44">
        <f>AA347+W348-X348</f>
        <v/>
      </c>
      <c r="Z348" s="44">
        <f>MIN(Y348,MAX(0,$C348-SUMIFS($H348:$AU348,$H$6:$AU$6,"Rest",$H$5:$AU$5,"&lt;"&amp;Y$5)))</f>
        <v/>
      </c>
      <c r="AA348" s="44">
        <f>ROUND(Y348-Z348,2)</f>
        <v/>
      </c>
      <c r="AB348" s="44">
        <f>ROUND(AF347*N(Debts!$D$10)/12,2)</f>
        <v/>
      </c>
      <c r="AC348" s="44">
        <f>MIN(N(Debts!$E$10),AF347+AB348)</f>
        <v/>
      </c>
      <c r="AD348" s="44">
        <f>AF347+AB348-AC348</f>
        <v/>
      </c>
      <c r="AE348" s="44">
        <f>MIN(AD348,MAX(0,$C348-SUMIFS($H348:$AU348,$H$6:$AU$6,"Rest",$H$5:$AU$5,"&lt;"&amp;AD$5)))</f>
        <v/>
      </c>
      <c r="AF348" s="44">
        <f>ROUND(AD348-AE348,2)</f>
        <v/>
      </c>
      <c r="AG348" s="44">
        <f>ROUND(AK347*N(Debts!$D$11)/12,2)</f>
        <v/>
      </c>
      <c r="AH348" s="44">
        <f>MIN(N(Debts!$E$11),AK347+AG348)</f>
        <v/>
      </c>
      <c r="AI348" s="44">
        <f>AK347+AG348-AH348</f>
        <v/>
      </c>
      <c r="AJ348" s="44">
        <f>MIN(AI348,MAX(0,$C348-SUMIFS($H348:$AU348,$H$6:$AU$6,"Rest",$H$5:$AU$5,"&lt;"&amp;AI$5)))</f>
        <v/>
      </c>
      <c r="AK348" s="44">
        <f>ROUND(AI348-AJ348,2)</f>
        <v/>
      </c>
      <c r="AL348" s="44">
        <f>ROUND(AP347*N(Debts!$D$12)/12,2)</f>
        <v/>
      </c>
      <c r="AM348" s="44">
        <f>MIN(N(Debts!$E$12),AP347+AL348)</f>
        <v/>
      </c>
      <c r="AN348" s="44">
        <f>AP347+AL348-AM348</f>
        <v/>
      </c>
      <c r="AO348" s="44">
        <f>MIN(AN348,MAX(0,$C348-SUMIFS($H348:$AU348,$H$6:$AU$6,"Rest",$H$5:$AU$5,"&lt;"&amp;AN$5)))</f>
        <v/>
      </c>
      <c r="AP348" s="44">
        <f>ROUND(AN348-AO348,2)</f>
        <v/>
      </c>
      <c r="AQ348" s="44">
        <f>ROUND(AU347*N(Debts!$D$13)/12,2)</f>
        <v/>
      </c>
      <c r="AR348" s="44">
        <f>MIN(N(Debts!$E$13),AU347+AQ348)</f>
        <v/>
      </c>
      <c r="AS348" s="44">
        <f>AU347+AQ348-AR348</f>
        <v/>
      </c>
      <c r="AT348" s="44">
        <f>MIN(AS348,MAX(0,$C348-SUMIFS($H348:$AU348,$H$6:$AU$6,"Rest",$H$5:$AU$5,"&lt;"&amp;AS$5)))</f>
        <v/>
      </c>
      <c r="AU348" s="44">
        <f>ROUND(AS348-AT348,2)</f>
        <v/>
      </c>
    </row>
    <row r="349">
      <c r="A349" s="43" t="n">
        <v>342</v>
      </c>
      <c r="B349" s="45">
        <f>EDATE(Plan!$C$7,A349-1)</f>
        <v/>
      </c>
      <c r="C349" s="46">
        <f>IF(F348&lt;=0.005,0,MAX(0,Plan!$C$6-SUMIF($H$6:$AU$6,"Min paid",H349:AU349)))</f>
        <v/>
      </c>
      <c r="D349" s="46">
        <f>SUMIF($H$6:$AU$6,"Interest",H349:AU349)</f>
        <v/>
      </c>
      <c r="E349" s="46">
        <f>SUMIF($H$6:$AU$6,"Min paid",H349:AU349)+SUMIF($H$6:$AU$6,"Extra paid",H349:AU349)</f>
        <v/>
      </c>
      <c r="F349" s="46">
        <f>SUMIF($H$6:$AU$6,"Balance",H349:AU349)</f>
        <v/>
      </c>
      <c r="G349" s="47">
        <f>IF(AND(F349&lt;=0.005,F348&gt;0.005),A349,"")</f>
        <v/>
      </c>
      <c r="H349" s="44">
        <f>ROUND(L348*N(Debts!$D$6)/12,2)</f>
        <v/>
      </c>
      <c r="I349" s="44">
        <f>MIN(N(Debts!$E$6),L348+H349)</f>
        <v/>
      </c>
      <c r="J349" s="44">
        <f>L348+H349-I349</f>
        <v/>
      </c>
      <c r="K349" s="44">
        <f>MIN(J349,MAX(0,$C349-SUMIFS($H349:$AU349,$H$6:$AU$6,"Rest",$H$5:$AU$5,"&lt;"&amp;J$5)))</f>
        <v/>
      </c>
      <c r="L349" s="44">
        <f>ROUND(J349-K349,2)</f>
        <v/>
      </c>
      <c r="M349" s="44">
        <f>ROUND(Q348*N(Debts!$D$7)/12,2)</f>
        <v/>
      </c>
      <c r="N349" s="44">
        <f>MIN(N(Debts!$E$7),Q348+M349)</f>
        <v/>
      </c>
      <c r="O349" s="44">
        <f>Q348+M349-N349</f>
        <v/>
      </c>
      <c r="P349" s="44">
        <f>MIN(O349,MAX(0,$C349-SUMIFS($H349:$AU349,$H$6:$AU$6,"Rest",$H$5:$AU$5,"&lt;"&amp;O$5)))</f>
        <v/>
      </c>
      <c r="Q349" s="44">
        <f>ROUND(O349-P349,2)</f>
        <v/>
      </c>
      <c r="R349" s="44">
        <f>ROUND(V348*N(Debts!$D$8)/12,2)</f>
        <v/>
      </c>
      <c r="S349" s="44">
        <f>MIN(N(Debts!$E$8),V348+R349)</f>
        <v/>
      </c>
      <c r="T349" s="44">
        <f>V348+R349-S349</f>
        <v/>
      </c>
      <c r="U349" s="44">
        <f>MIN(T349,MAX(0,$C349-SUMIFS($H349:$AU349,$H$6:$AU$6,"Rest",$H$5:$AU$5,"&lt;"&amp;T$5)))</f>
        <v/>
      </c>
      <c r="V349" s="44">
        <f>ROUND(T349-U349,2)</f>
        <v/>
      </c>
      <c r="W349" s="44">
        <f>ROUND(AA348*N(Debts!$D$9)/12,2)</f>
        <v/>
      </c>
      <c r="X349" s="44">
        <f>MIN(N(Debts!$E$9),AA348+W349)</f>
        <v/>
      </c>
      <c r="Y349" s="44">
        <f>AA348+W349-X349</f>
        <v/>
      </c>
      <c r="Z349" s="44">
        <f>MIN(Y349,MAX(0,$C349-SUMIFS($H349:$AU349,$H$6:$AU$6,"Rest",$H$5:$AU$5,"&lt;"&amp;Y$5)))</f>
        <v/>
      </c>
      <c r="AA349" s="44">
        <f>ROUND(Y349-Z349,2)</f>
        <v/>
      </c>
      <c r="AB349" s="44">
        <f>ROUND(AF348*N(Debts!$D$10)/12,2)</f>
        <v/>
      </c>
      <c r="AC349" s="44">
        <f>MIN(N(Debts!$E$10),AF348+AB349)</f>
        <v/>
      </c>
      <c r="AD349" s="44">
        <f>AF348+AB349-AC349</f>
        <v/>
      </c>
      <c r="AE349" s="44">
        <f>MIN(AD349,MAX(0,$C349-SUMIFS($H349:$AU349,$H$6:$AU$6,"Rest",$H$5:$AU$5,"&lt;"&amp;AD$5)))</f>
        <v/>
      </c>
      <c r="AF349" s="44">
        <f>ROUND(AD349-AE349,2)</f>
        <v/>
      </c>
      <c r="AG349" s="44">
        <f>ROUND(AK348*N(Debts!$D$11)/12,2)</f>
        <v/>
      </c>
      <c r="AH349" s="44">
        <f>MIN(N(Debts!$E$11),AK348+AG349)</f>
        <v/>
      </c>
      <c r="AI349" s="44">
        <f>AK348+AG349-AH349</f>
        <v/>
      </c>
      <c r="AJ349" s="44">
        <f>MIN(AI349,MAX(0,$C349-SUMIFS($H349:$AU349,$H$6:$AU$6,"Rest",$H$5:$AU$5,"&lt;"&amp;AI$5)))</f>
        <v/>
      </c>
      <c r="AK349" s="44">
        <f>ROUND(AI349-AJ349,2)</f>
        <v/>
      </c>
      <c r="AL349" s="44">
        <f>ROUND(AP348*N(Debts!$D$12)/12,2)</f>
        <v/>
      </c>
      <c r="AM349" s="44">
        <f>MIN(N(Debts!$E$12),AP348+AL349)</f>
        <v/>
      </c>
      <c r="AN349" s="44">
        <f>AP348+AL349-AM349</f>
        <v/>
      </c>
      <c r="AO349" s="44">
        <f>MIN(AN349,MAX(0,$C349-SUMIFS($H349:$AU349,$H$6:$AU$6,"Rest",$H$5:$AU$5,"&lt;"&amp;AN$5)))</f>
        <v/>
      </c>
      <c r="AP349" s="44">
        <f>ROUND(AN349-AO349,2)</f>
        <v/>
      </c>
      <c r="AQ349" s="44">
        <f>ROUND(AU348*N(Debts!$D$13)/12,2)</f>
        <v/>
      </c>
      <c r="AR349" s="44">
        <f>MIN(N(Debts!$E$13),AU348+AQ349)</f>
        <v/>
      </c>
      <c r="AS349" s="44">
        <f>AU348+AQ349-AR349</f>
        <v/>
      </c>
      <c r="AT349" s="44">
        <f>MIN(AS349,MAX(0,$C349-SUMIFS($H349:$AU349,$H$6:$AU$6,"Rest",$H$5:$AU$5,"&lt;"&amp;AS$5)))</f>
        <v/>
      </c>
      <c r="AU349" s="44">
        <f>ROUND(AS349-AT349,2)</f>
        <v/>
      </c>
    </row>
    <row r="350">
      <c r="A350" s="43" t="n">
        <v>343</v>
      </c>
      <c r="B350" s="45">
        <f>EDATE(Plan!$C$7,A350-1)</f>
        <v/>
      </c>
      <c r="C350" s="46">
        <f>IF(F349&lt;=0.005,0,MAX(0,Plan!$C$6-SUMIF($H$6:$AU$6,"Min paid",H350:AU350)))</f>
        <v/>
      </c>
      <c r="D350" s="46">
        <f>SUMIF($H$6:$AU$6,"Interest",H350:AU350)</f>
        <v/>
      </c>
      <c r="E350" s="46">
        <f>SUMIF($H$6:$AU$6,"Min paid",H350:AU350)+SUMIF($H$6:$AU$6,"Extra paid",H350:AU350)</f>
        <v/>
      </c>
      <c r="F350" s="46">
        <f>SUMIF($H$6:$AU$6,"Balance",H350:AU350)</f>
        <v/>
      </c>
      <c r="G350" s="47">
        <f>IF(AND(F350&lt;=0.005,F349&gt;0.005),A350,"")</f>
        <v/>
      </c>
      <c r="H350" s="44">
        <f>ROUND(L349*N(Debts!$D$6)/12,2)</f>
        <v/>
      </c>
      <c r="I350" s="44">
        <f>MIN(N(Debts!$E$6),L349+H350)</f>
        <v/>
      </c>
      <c r="J350" s="44">
        <f>L349+H350-I350</f>
        <v/>
      </c>
      <c r="K350" s="44">
        <f>MIN(J350,MAX(0,$C350-SUMIFS($H350:$AU350,$H$6:$AU$6,"Rest",$H$5:$AU$5,"&lt;"&amp;J$5)))</f>
        <v/>
      </c>
      <c r="L350" s="44">
        <f>ROUND(J350-K350,2)</f>
        <v/>
      </c>
      <c r="M350" s="44">
        <f>ROUND(Q349*N(Debts!$D$7)/12,2)</f>
        <v/>
      </c>
      <c r="N350" s="44">
        <f>MIN(N(Debts!$E$7),Q349+M350)</f>
        <v/>
      </c>
      <c r="O350" s="44">
        <f>Q349+M350-N350</f>
        <v/>
      </c>
      <c r="P350" s="44">
        <f>MIN(O350,MAX(0,$C350-SUMIFS($H350:$AU350,$H$6:$AU$6,"Rest",$H$5:$AU$5,"&lt;"&amp;O$5)))</f>
        <v/>
      </c>
      <c r="Q350" s="44">
        <f>ROUND(O350-P350,2)</f>
        <v/>
      </c>
      <c r="R350" s="44">
        <f>ROUND(V349*N(Debts!$D$8)/12,2)</f>
        <v/>
      </c>
      <c r="S350" s="44">
        <f>MIN(N(Debts!$E$8),V349+R350)</f>
        <v/>
      </c>
      <c r="T350" s="44">
        <f>V349+R350-S350</f>
        <v/>
      </c>
      <c r="U350" s="44">
        <f>MIN(T350,MAX(0,$C350-SUMIFS($H350:$AU350,$H$6:$AU$6,"Rest",$H$5:$AU$5,"&lt;"&amp;T$5)))</f>
        <v/>
      </c>
      <c r="V350" s="44">
        <f>ROUND(T350-U350,2)</f>
        <v/>
      </c>
      <c r="W350" s="44">
        <f>ROUND(AA349*N(Debts!$D$9)/12,2)</f>
        <v/>
      </c>
      <c r="X350" s="44">
        <f>MIN(N(Debts!$E$9),AA349+W350)</f>
        <v/>
      </c>
      <c r="Y350" s="44">
        <f>AA349+W350-X350</f>
        <v/>
      </c>
      <c r="Z350" s="44">
        <f>MIN(Y350,MAX(0,$C350-SUMIFS($H350:$AU350,$H$6:$AU$6,"Rest",$H$5:$AU$5,"&lt;"&amp;Y$5)))</f>
        <v/>
      </c>
      <c r="AA350" s="44">
        <f>ROUND(Y350-Z350,2)</f>
        <v/>
      </c>
      <c r="AB350" s="44">
        <f>ROUND(AF349*N(Debts!$D$10)/12,2)</f>
        <v/>
      </c>
      <c r="AC350" s="44">
        <f>MIN(N(Debts!$E$10),AF349+AB350)</f>
        <v/>
      </c>
      <c r="AD350" s="44">
        <f>AF349+AB350-AC350</f>
        <v/>
      </c>
      <c r="AE350" s="44">
        <f>MIN(AD350,MAX(0,$C350-SUMIFS($H350:$AU350,$H$6:$AU$6,"Rest",$H$5:$AU$5,"&lt;"&amp;AD$5)))</f>
        <v/>
      </c>
      <c r="AF350" s="44">
        <f>ROUND(AD350-AE350,2)</f>
        <v/>
      </c>
      <c r="AG350" s="44">
        <f>ROUND(AK349*N(Debts!$D$11)/12,2)</f>
        <v/>
      </c>
      <c r="AH350" s="44">
        <f>MIN(N(Debts!$E$11),AK349+AG350)</f>
        <v/>
      </c>
      <c r="AI350" s="44">
        <f>AK349+AG350-AH350</f>
        <v/>
      </c>
      <c r="AJ350" s="44">
        <f>MIN(AI350,MAX(0,$C350-SUMIFS($H350:$AU350,$H$6:$AU$6,"Rest",$H$5:$AU$5,"&lt;"&amp;AI$5)))</f>
        <v/>
      </c>
      <c r="AK350" s="44">
        <f>ROUND(AI350-AJ350,2)</f>
        <v/>
      </c>
      <c r="AL350" s="44">
        <f>ROUND(AP349*N(Debts!$D$12)/12,2)</f>
        <v/>
      </c>
      <c r="AM350" s="44">
        <f>MIN(N(Debts!$E$12),AP349+AL350)</f>
        <v/>
      </c>
      <c r="AN350" s="44">
        <f>AP349+AL350-AM350</f>
        <v/>
      </c>
      <c r="AO350" s="44">
        <f>MIN(AN350,MAX(0,$C350-SUMIFS($H350:$AU350,$H$6:$AU$6,"Rest",$H$5:$AU$5,"&lt;"&amp;AN$5)))</f>
        <v/>
      </c>
      <c r="AP350" s="44">
        <f>ROUND(AN350-AO350,2)</f>
        <v/>
      </c>
      <c r="AQ350" s="44">
        <f>ROUND(AU349*N(Debts!$D$13)/12,2)</f>
        <v/>
      </c>
      <c r="AR350" s="44">
        <f>MIN(N(Debts!$E$13),AU349+AQ350)</f>
        <v/>
      </c>
      <c r="AS350" s="44">
        <f>AU349+AQ350-AR350</f>
        <v/>
      </c>
      <c r="AT350" s="44">
        <f>MIN(AS350,MAX(0,$C350-SUMIFS($H350:$AU350,$H$6:$AU$6,"Rest",$H$5:$AU$5,"&lt;"&amp;AS$5)))</f>
        <v/>
      </c>
      <c r="AU350" s="44">
        <f>ROUND(AS350-AT350,2)</f>
        <v/>
      </c>
    </row>
    <row r="351">
      <c r="A351" s="43" t="n">
        <v>344</v>
      </c>
      <c r="B351" s="45">
        <f>EDATE(Plan!$C$7,A351-1)</f>
        <v/>
      </c>
      <c r="C351" s="46">
        <f>IF(F350&lt;=0.005,0,MAX(0,Plan!$C$6-SUMIF($H$6:$AU$6,"Min paid",H351:AU351)))</f>
        <v/>
      </c>
      <c r="D351" s="46">
        <f>SUMIF($H$6:$AU$6,"Interest",H351:AU351)</f>
        <v/>
      </c>
      <c r="E351" s="46">
        <f>SUMIF($H$6:$AU$6,"Min paid",H351:AU351)+SUMIF($H$6:$AU$6,"Extra paid",H351:AU351)</f>
        <v/>
      </c>
      <c r="F351" s="46">
        <f>SUMIF($H$6:$AU$6,"Balance",H351:AU351)</f>
        <v/>
      </c>
      <c r="G351" s="47">
        <f>IF(AND(F351&lt;=0.005,F350&gt;0.005),A351,"")</f>
        <v/>
      </c>
      <c r="H351" s="44">
        <f>ROUND(L350*N(Debts!$D$6)/12,2)</f>
        <v/>
      </c>
      <c r="I351" s="44">
        <f>MIN(N(Debts!$E$6),L350+H351)</f>
        <v/>
      </c>
      <c r="J351" s="44">
        <f>L350+H351-I351</f>
        <v/>
      </c>
      <c r="K351" s="44">
        <f>MIN(J351,MAX(0,$C351-SUMIFS($H351:$AU351,$H$6:$AU$6,"Rest",$H$5:$AU$5,"&lt;"&amp;J$5)))</f>
        <v/>
      </c>
      <c r="L351" s="44">
        <f>ROUND(J351-K351,2)</f>
        <v/>
      </c>
      <c r="M351" s="44">
        <f>ROUND(Q350*N(Debts!$D$7)/12,2)</f>
        <v/>
      </c>
      <c r="N351" s="44">
        <f>MIN(N(Debts!$E$7),Q350+M351)</f>
        <v/>
      </c>
      <c r="O351" s="44">
        <f>Q350+M351-N351</f>
        <v/>
      </c>
      <c r="P351" s="44">
        <f>MIN(O351,MAX(0,$C351-SUMIFS($H351:$AU351,$H$6:$AU$6,"Rest",$H$5:$AU$5,"&lt;"&amp;O$5)))</f>
        <v/>
      </c>
      <c r="Q351" s="44">
        <f>ROUND(O351-P351,2)</f>
        <v/>
      </c>
      <c r="R351" s="44">
        <f>ROUND(V350*N(Debts!$D$8)/12,2)</f>
        <v/>
      </c>
      <c r="S351" s="44">
        <f>MIN(N(Debts!$E$8),V350+R351)</f>
        <v/>
      </c>
      <c r="T351" s="44">
        <f>V350+R351-S351</f>
        <v/>
      </c>
      <c r="U351" s="44">
        <f>MIN(T351,MAX(0,$C351-SUMIFS($H351:$AU351,$H$6:$AU$6,"Rest",$H$5:$AU$5,"&lt;"&amp;T$5)))</f>
        <v/>
      </c>
      <c r="V351" s="44">
        <f>ROUND(T351-U351,2)</f>
        <v/>
      </c>
      <c r="W351" s="44">
        <f>ROUND(AA350*N(Debts!$D$9)/12,2)</f>
        <v/>
      </c>
      <c r="X351" s="44">
        <f>MIN(N(Debts!$E$9),AA350+W351)</f>
        <v/>
      </c>
      <c r="Y351" s="44">
        <f>AA350+W351-X351</f>
        <v/>
      </c>
      <c r="Z351" s="44">
        <f>MIN(Y351,MAX(0,$C351-SUMIFS($H351:$AU351,$H$6:$AU$6,"Rest",$H$5:$AU$5,"&lt;"&amp;Y$5)))</f>
        <v/>
      </c>
      <c r="AA351" s="44">
        <f>ROUND(Y351-Z351,2)</f>
        <v/>
      </c>
      <c r="AB351" s="44">
        <f>ROUND(AF350*N(Debts!$D$10)/12,2)</f>
        <v/>
      </c>
      <c r="AC351" s="44">
        <f>MIN(N(Debts!$E$10),AF350+AB351)</f>
        <v/>
      </c>
      <c r="AD351" s="44">
        <f>AF350+AB351-AC351</f>
        <v/>
      </c>
      <c r="AE351" s="44">
        <f>MIN(AD351,MAX(0,$C351-SUMIFS($H351:$AU351,$H$6:$AU$6,"Rest",$H$5:$AU$5,"&lt;"&amp;AD$5)))</f>
        <v/>
      </c>
      <c r="AF351" s="44">
        <f>ROUND(AD351-AE351,2)</f>
        <v/>
      </c>
      <c r="AG351" s="44">
        <f>ROUND(AK350*N(Debts!$D$11)/12,2)</f>
        <v/>
      </c>
      <c r="AH351" s="44">
        <f>MIN(N(Debts!$E$11),AK350+AG351)</f>
        <v/>
      </c>
      <c r="AI351" s="44">
        <f>AK350+AG351-AH351</f>
        <v/>
      </c>
      <c r="AJ351" s="44">
        <f>MIN(AI351,MAX(0,$C351-SUMIFS($H351:$AU351,$H$6:$AU$6,"Rest",$H$5:$AU$5,"&lt;"&amp;AI$5)))</f>
        <v/>
      </c>
      <c r="AK351" s="44">
        <f>ROUND(AI351-AJ351,2)</f>
        <v/>
      </c>
      <c r="AL351" s="44">
        <f>ROUND(AP350*N(Debts!$D$12)/12,2)</f>
        <v/>
      </c>
      <c r="AM351" s="44">
        <f>MIN(N(Debts!$E$12),AP350+AL351)</f>
        <v/>
      </c>
      <c r="AN351" s="44">
        <f>AP350+AL351-AM351</f>
        <v/>
      </c>
      <c r="AO351" s="44">
        <f>MIN(AN351,MAX(0,$C351-SUMIFS($H351:$AU351,$H$6:$AU$6,"Rest",$H$5:$AU$5,"&lt;"&amp;AN$5)))</f>
        <v/>
      </c>
      <c r="AP351" s="44">
        <f>ROUND(AN351-AO351,2)</f>
        <v/>
      </c>
      <c r="AQ351" s="44">
        <f>ROUND(AU350*N(Debts!$D$13)/12,2)</f>
        <v/>
      </c>
      <c r="AR351" s="44">
        <f>MIN(N(Debts!$E$13),AU350+AQ351)</f>
        <v/>
      </c>
      <c r="AS351" s="44">
        <f>AU350+AQ351-AR351</f>
        <v/>
      </c>
      <c r="AT351" s="44">
        <f>MIN(AS351,MAX(0,$C351-SUMIFS($H351:$AU351,$H$6:$AU$6,"Rest",$H$5:$AU$5,"&lt;"&amp;AS$5)))</f>
        <v/>
      </c>
      <c r="AU351" s="44">
        <f>ROUND(AS351-AT351,2)</f>
        <v/>
      </c>
    </row>
    <row r="352">
      <c r="A352" s="43" t="n">
        <v>345</v>
      </c>
      <c r="B352" s="45">
        <f>EDATE(Plan!$C$7,A352-1)</f>
        <v/>
      </c>
      <c r="C352" s="46">
        <f>IF(F351&lt;=0.005,0,MAX(0,Plan!$C$6-SUMIF($H$6:$AU$6,"Min paid",H352:AU352)))</f>
        <v/>
      </c>
      <c r="D352" s="46">
        <f>SUMIF($H$6:$AU$6,"Interest",H352:AU352)</f>
        <v/>
      </c>
      <c r="E352" s="46">
        <f>SUMIF($H$6:$AU$6,"Min paid",H352:AU352)+SUMIF($H$6:$AU$6,"Extra paid",H352:AU352)</f>
        <v/>
      </c>
      <c r="F352" s="46">
        <f>SUMIF($H$6:$AU$6,"Balance",H352:AU352)</f>
        <v/>
      </c>
      <c r="G352" s="47">
        <f>IF(AND(F352&lt;=0.005,F351&gt;0.005),A352,"")</f>
        <v/>
      </c>
      <c r="H352" s="44">
        <f>ROUND(L351*N(Debts!$D$6)/12,2)</f>
        <v/>
      </c>
      <c r="I352" s="44">
        <f>MIN(N(Debts!$E$6),L351+H352)</f>
        <v/>
      </c>
      <c r="J352" s="44">
        <f>L351+H352-I352</f>
        <v/>
      </c>
      <c r="K352" s="44">
        <f>MIN(J352,MAX(0,$C352-SUMIFS($H352:$AU352,$H$6:$AU$6,"Rest",$H$5:$AU$5,"&lt;"&amp;J$5)))</f>
        <v/>
      </c>
      <c r="L352" s="44">
        <f>ROUND(J352-K352,2)</f>
        <v/>
      </c>
      <c r="M352" s="44">
        <f>ROUND(Q351*N(Debts!$D$7)/12,2)</f>
        <v/>
      </c>
      <c r="N352" s="44">
        <f>MIN(N(Debts!$E$7),Q351+M352)</f>
        <v/>
      </c>
      <c r="O352" s="44">
        <f>Q351+M352-N352</f>
        <v/>
      </c>
      <c r="P352" s="44">
        <f>MIN(O352,MAX(0,$C352-SUMIFS($H352:$AU352,$H$6:$AU$6,"Rest",$H$5:$AU$5,"&lt;"&amp;O$5)))</f>
        <v/>
      </c>
      <c r="Q352" s="44">
        <f>ROUND(O352-P352,2)</f>
        <v/>
      </c>
      <c r="R352" s="44">
        <f>ROUND(V351*N(Debts!$D$8)/12,2)</f>
        <v/>
      </c>
      <c r="S352" s="44">
        <f>MIN(N(Debts!$E$8),V351+R352)</f>
        <v/>
      </c>
      <c r="T352" s="44">
        <f>V351+R352-S352</f>
        <v/>
      </c>
      <c r="U352" s="44">
        <f>MIN(T352,MAX(0,$C352-SUMIFS($H352:$AU352,$H$6:$AU$6,"Rest",$H$5:$AU$5,"&lt;"&amp;T$5)))</f>
        <v/>
      </c>
      <c r="V352" s="44">
        <f>ROUND(T352-U352,2)</f>
        <v/>
      </c>
      <c r="W352" s="44">
        <f>ROUND(AA351*N(Debts!$D$9)/12,2)</f>
        <v/>
      </c>
      <c r="X352" s="44">
        <f>MIN(N(Debts!$E$9),AA351+W352)</f>
        <v/>
      </c>
      <c r="Y352" s="44">
        <f>AA351+W352-X352</f>
        <v/>
      </c>
      <c r="Z352" s="44">
        <f>MIN(Y352,MAX(0,$C352-SUMIFS($H352:$AU352,$H$6:$AU$6,"Rest",$H$5:$AU$5,"&lt;"&amp;Y$5)))</f>
        <v/>
      </c>
      <c r="AA352" s="44">
        <f>ROUND(Y352-Z352,2)</f>
        <v/>
      </c>
      <c r="AB352" s="44">
        <f>ROUND(AF351*N(Debts!$D$10)/12,2)</f>
        <v/>
      </c>
      <c r="AC352" s="44">
        <f>MIN(N(Debts!$E$10),AF351+AB352)</f>
        <v/>
      </c>
      <c r="AD352" s="44">
        <f>AF351+AB352-AC352</f>
        <v/>
      </c>
      <c r="AE352" s="44">
        <f>MIN(AD352,MAX(0,$C352-SUMIFS($H352:$AU352,$H$6:$AU$6,"Rest",$H$5:$AU$5,"&lt;"&amp;AD$5)))</f>
        <v/>
      </c>
      <c r="AF352" s="44">
        <f>ROUND(AD352-AE352,2)</f>
        <v/>
      </c>
      <c r="AG352" s="44">
        <f>ROUND(AK351*N(Debts!$D$11)/12,2)</f>
        <v/>
      </c>
      <c r="AH352" s="44">
        <f>MIN(N(Debts!$E$11),AK351+AG352)</f>
        <v/>
      </c>
      <c r="AI352" s="44">
        <f>AK351+AG352-AH352</f>
        <v/>
      </c>
      <c r="AJ352" s="44">
        <f>MIN(AI352,MAX(0,$C352-SUMIFS($H352:$AU352,$H$6:$AU$6,"Rest",$H$5:$AU$5,"&lt;"&amp;AI$5)))</f>
        <v/>
      </c>
      <c r="AK352" s="44">
        <f>ROUND(AI352-AJ352,2)</f>
        <v/>
      </c>
      <c r="AL352" s="44">
        <f>ROUND(AP351*N(Debts!$D$12)/12,2)</f>
        <v/>
      </c>
      <c r="AM352" s="44">
        <f>MIN(N(Debts!$E$12),AP351+AL352)</f>
        <v/>
      </c>
      <c r="AN352" s="44">
        <f>AP351+AL352-AM352</f>
        <v/>
      </c>
      <c r="AO352" s="44">
        <f>MIN(AN352,MAX(0,$C352-SUMIFS($H352:$AU352,$H$6:$AU$6,"Rest",$H$5:$AU$5,"&lt;"&amp;AN$5)))</f>
        <v/>
      </c>
      <c r="AP352" s="44">
        <f>ROUND(AN352-AO352,2)</f>
        <v/>
      </c>
      <c r="AQ352" s="44">
        <f>ROUND(AU351*N(Debts!$D$13)/12,2)</f>
        <v/>
      </c>
      <c r="AR352" s="44">
        <f>MIN(N(Debts!$E$13),AU351+AQ352)</f>
        <v/>
      </c>
      <c r="AS352" s="44">
        <f>AU351+AQ352-AR352</f>
        <v/>
      </c>
      <c r="AT352" s="44">
        <f>MIN(AS352,MAX(0,$C352-SUMIFS($H352:$AU352,$H$6:$AU$6,"Rest",$H$5:$AU$5,"&lt;"&amp;AS$5)))</f>
        <v/>
      </c>
      <c r="AU352" s="44">
        <f>ROUND(AS352-AT352,2)</f>
        <v/>
      </c>
    </row>
    <row r="353">
      <c r="A353" s="43" t="n">
        <v>346</v>
      </c>
      <c r="B353" s="45">
        <f>EDATE(Plan!$C$7,A353-1)</f>
        <v/>
      </c>
      <c r="C353" s="46">
        <f>IF(F352&lt;=0.005,0,MAX(0,Plan!$C$6-SUMIF($H$6:$AU$6,"Min paid",H353:AU353)))</f>
        <v/>
      </c>
      <c r="D353" s="46">
        <f>SUMIF($H$6:$AU$6,"Interest",H353:AU353)</f>
        <v/>
      </c>
      <c r="E353" s="46">
        <f>SUMIF($H$6:$AU$6,"Min paid",H353:AU353)+SUMIF($H$6:$AU$6,"Extra paid",H353:AU353)</f>
        <v/>
      </c>
      <c r="F353" s="46">
        <f>SUMIF($H$6:$AU$6,"Balance",H353:AU353)</f>
        <v/>
      </c>
      <c r="G353" s="47">
        <f>IF(AND(F353&lt;=0.005,F352&gt;0.005),A353,"")</f>
        <v/>
      </c>
      <c r="H353" s="44">
        <f>ROUND(L352*N(Debts!$D$6)/12,2)</f>
        <v/>
      </c>
      <c r="I353" s="44">
        <f>MIN(N(Debts!$E$6),L352+H353)</f>
        <v/>
      </c>
      <c r="J353" s="44">
        <f>L352+H353-I353</f>
        <v/>
      </c>
      <c r="K353" s="44">
        <f>MIN(J353,MAX(0,$C353-SUMIFS($H353:$AU353,$H$6:$AU$6,"Rest",$H$5:$AU$5,"&lt;"&amp;J$5)))</f>
        <v/>
      </c>
      <c r="L353" s="44">
        <f>ROUND(J353-K353,2)</f>
        <v/>
      </c>
      <c r="M353" s="44">
        <f>ROUND(Q352*N(Debts!$D$7)/12,2)</f>
        <v/>
      </c>
      <c r="N353" s="44">
        <f>MIN(N(Debts!$E$7),Q352+M353)</f>
        <v/>
      </c>
      <c r="O353" s="44">
        <f>Q352+M353-N353</f>
        <v/>
      </c>
      <c r="P353" s="44">
        <f>MIN(O353,MAX(0,$C353-SUMIFS($H353:$AU353,$H$6:$AU$6,"Rest",$H$5:$AU$5,"&lt;"&amp;O$5)))</f>
        <v/>
      </c>
      <c r="Q353" s="44">
        <f>ROUND(O353-P353,2)</f>
        <v/>
      </c>
      <c r="R353" s="44">
        <f>ROUND(V352*N(Debts!$D$8)/12,2)</f>
        <v/>
      </c>
      <c r="S353" s="44">
        <f>MIN(N(Debts!$E$8),V352+R353)</f>
        <v/>
      </c>
      <c r="T353" s="44">
        <f>V352+R353-S353</f>
        <v/>
      </c>
      <c r="U353" s="44">
        <f>MIN(T353,MAX(0,$C353-SUMIFS($H353:$AU353,$H$6:$AU$6,"Rest",$H$5:$AU$5,"&lt;"&amp;T$5)))</f>
        <v/>
      </c>
      <c r="V353" s="44">
        <f>ROUND(T353-U353,2)</f>
        <v/>
      </c>
      <c r="W353" s="44">
        <f>ROUND(AA352*N(Debts!$D$9)/12,2)</f>
        <v/>
      </c>
      <c r="X353" s="44">
        <f>MIN(N(Debts!$E$9),AA352+W353)</f>
        <v/>
      </c>
      <c r="Y353" s="44">
        <f>AA352+W353-X353</f>
        <v/>
      </c>
      <c r="Z353" s="44">
        <f>MIN(Y353,MAX(0,$C353-SUMIFS($H353:$AU353,$H$6:$AU$6,"Rest",$H$5:$AU$5,"&lt;"&amp;Y$5)))</f>
        <v/>
      </c>
      <c r="AA353" s="44">
        <f>ROUND(Y353-Z353,2)</f>
        <v/>
      </c>
      <c r="AB353" s="44">
        <f>ROUND(AF352*N(Debts!$D$10)/12,2)</f>
        <v/>
      </c>
      <c r="AC353" s="44">
        <f>MIN(N(Debts!$E$10),AF352+AB353)</f>
        <v/>
      </c>
      <c r="AD353" s="44">
        <f>AF352+AB353-AC353</f>
        <v/>
      </c>
      <c r="AE353" s="44">
        <f>MIN(AD353,MAX(0,$C353-SUMIFS($H353:$AU353,$H$6:$AU$6,"Rest",$H$5:$AU$5,"&lt;"&amp;AD$5)))</f>
        <v/>
      </c>
      <c r="AF353" s="44">
        <f>ROUND(AD353-AE353,2)</f>
        <v/>
      </c>
      <c r="AG353" s="44">
        <f>ROUND(AK352*N(Debts!$D$11)/12,2)</f>
        <v/>
      </c>
      <c r="AH353" s="44">
        <f>MIN(N(Debts!$E$11),AK352+AG353)</f>
        <v/>
      </c>
      <c r="AI353" s="44">
        <f>AK352+AG353-AH353</f>
        <v/>
      </c>
      <c r="AJ353" s="44">
        <f>MIN(AI353,MAX(0,$C353-SUMIFS($H353:$AU353,$H$6:$AU$6,"Rest",$H$5:$AU$5,"&lt;"&amp;AI$5)))</f>
        <v/>
      </c>
      <c r="AK353" s="44">
        <f>ROUND(AI353-AJ353,2)</f>
        <v/>
      </c>
      <c r="AL353" s="44">
        <f>ROUND(AP352*N(Debts!$D$12)/12,2)</f>
        <v/>
      </c>
      <c r="AM353" s="44">
        <f>MIN(N(Debts!$E$12),AP352+AL353)</f>
        <v/>
      </c>
      <c r="AN353" s="44">
        <f>AP352+AL353-AM353</f>
        <v/>
      </c>
      <c r="AO353" s="44">
        <f>MIN(AN353,MAX(0,$C353-SUMIFS($H353:$AU353,$H$6:$AU$6,"Rest",$H$5:$AU$5,"&lt;"&amp;AN$5)))</f>
        <v/>
      </c>
      <c r="AP353" s="44">
        <f>ROUND(AN353-AO353,2)</f>
        <v/>
      </c>
      <c r="AQ353" s="44">
        <f>ROUND(AU352*N(Debts!$D$13)/12,2)</f>
        <v/>
      </c>
      <c r="AR353" s="44">
        <f>MIN(N(Debts!$E$13),AU352+AQ353)</f>
        <v/>
      </c>
      <c r="AS353" s="44">
        <f>AU352+AQ353-AR353</f>
        <v/>
      </c>
      <c r="AT353" s="44">
        <f>MIN(AS353,MAX(0,$C353-SUMIFS($H353:$AU353,$H$6:$AU$6,"Rest",$H$5:$AU$5,"&lt;"&amp;AS$5)))</f>
        <v/>
      </c>
      <c r="AU353" s="44">
        <f>ROUND(AS353-AT353,2)</f>
        <v/>
      </c>
    </row>
    <row r="354">
      <c r="A354" s="43" t="n">
        <v>347</v>
      </c>
      <c r="B354" s="45">
        <f>EDATE(Plan!$C$7,A354-1)</f>
        <v/>
      </c>
      <c r="C354" s="46">
        <f>IF(F353&lt;=0.005,0,MAX(0,Plan!$C$6-SUMIF($H$6:$AU$6,"Min paid",H354:AU354)))</f>
        <v/>
      </c>
      <c r="D354" s="46">
        <f>SUMIF($H$6:$AU$6,"Interest",H354:AU354)</f>
        <v/>
      </c>
      <c r="E354" s="46">
        <f>SUMIF($H$6:$AU$6,"Min paid",H354:AU354)+SUMIF($H$6:$AU$6,"Extra paid",H354:AU354)</f>
        <v/>
      </c>
      <c r="F354" s="46">
        <f>SUMIF($H$6:$AU$6,"Balance",H354:AU354)</f>
        <v/>
      </c>
      <c r="G354" s="47">
        <f>IF(AND(F354&lt;=0.005,F353&gt;0.005),A354,"")</f>
        <v/>
      </c>
      <c r="H354" s="44">
        <f>ROUND(L353*N(Debts!$D$6)/12,2)</f>
        <v/>
      </c>
      <c r="I354" s="44">
        <f>MIN(N(Debts!$E$6),L353+H354)</f>
        <v/>
      </c>
      <c r="J354" s="44">
        <f>L353+H354-I354</f>
        <v/>
      </c>
      <c r="K354" s="44">
        <f>MIN(J354,MAX(0,$C354-SUMIFS($H354:$AU354,$H$6:$AU$6,"Rest",$H$5:$AU$5,"&lt;"&amp;J$5)))</f>
        <v/>
      </c>
      <c r="L354" s="44">
        <f>ROUND(J354-K354,2)</f>
        <v/>
      </c>
      <c r="M354" s="44">
        <f>ROUND(Q353*N(Debts!$D$7)/12,2)</f>
        <v/>
      </c>
      <c r="N354" s="44">
        <f>MIN(N(Debts!$E$7),Q353+M354)</f>
        <v/>
      </c>
      <c r="O354" s="44">
        <f>Q353+M354-N354</f>
        <v/>
      </c>
      <c r="P354" s="44">
        <f>MIN(O354,MAX(0,$C354-SUMIFS($H354:$AU354,$H$6:$AU$6,"Rest",$H$5:$AU$5,"&lt;"&amp;O$5)))</f>
        <v/>
      </c>
      <c r="Q354" s="44">
        <f>ROUND(O354-P354,2)</f>
        <v/>
      </c>
      <c r="R354" s="44">
        <f>ROUND(V353*N(Debts!$D$8)/12,2)</f>
        <v/>
      </c>
      <c r="S354" s="44">
        <f>MIN(N(Debts!$E$8),V353+R354)</f>
        <v/>
      </c>
      <c r="T354" s="44">
        <f>V353+R354-S354</f>
        <v/>
      </c>
      <c r="U354" s="44">
        <f>MIN(T354,MAX(0,$C354-SUMIFS($H354:$AU354,$H$6:$AU$6,"Rest",$H$5:$AU$5,"&lt;"&amp;T$5)))</f>
        <v/>
      </c>
      <c r="V354" s="44">
        <f>ROUND(T354-U354,2)</f>
        <v/>
      </c>
      <c r="W354" s="44">
        <f>ROUND(AA353*N(Debts!$D$9)/12,2)</f>
        <v/>
      </c>
      <c r="X354" s="44">
        <f>MIN(N(Debts!$E$9),AA353+W354)</f>
        <v/>
      </c>
      <c r="Y354" s="44">
        <f>AA353+W354-X354</f>
        <v/>
      </c>
      <c r="Z354" s="44">
        <f>MIN(Y354,MAX(0,$C354-SUMIFS($H354:$AU354,$H$6:$AU$6,"Rest",$H$5:$AU$5,"&lt;"&amp;Y$5)))</f>
        <v/>
      </c>
      <c r="AA354" s="44">
        <f>ROUND(Y354-Z354,2)</f>
        <v/>
      </c>
      <c r="AB354" s="44">
        <f>ROUND(AF353*N(Debts!$D$10)/12,2)</f>
        <v/>
      </c>
      <c r="AC354" s="44">
        <f>MIN(N(Debts!$E$10),AF353+AB354)</f>
        <v/>
      </c>
      <c r="AD354" s="44">
        <f>AF353+AB354-AC354</f>
        <v/>
      </c>
      <c r="AE354" s="44">
        <f>MIN(AD354,MAX(0,$C354-SUMIFS($H354:$AU354,$H$6:$AU$6,"Rest",$H$5:$AU$5,"&lt;"&amp;AD$5)))</f>
        <v/>
      </c>
      <c r="AF354" s="44">
        <f>ROUND(AD354-AE354,2)</f>
        <v/>
      </c>
      <c r="AG354" s="44">
        <f>ROUND(AK353*N(Debts!$D$11)/12,2)</f>
        <v/>
      </c>
      <c r="AH354" s="44">
        <f>MIN(N(Debts!$E$11),AK353+AG354)</f>
        <v/>
      </c>
      <c r="AI354" s="44">
        <f>AK353+AG354-AH354</f>
        <v/>
      </c>
      <c r="AJ354" s="44">
        <f>MIN(AI354,MAX(0,$C354-SUMIFS($H354:$AU354,$H$6:$AU$6,"Rest",$H$5:$AU$5,"&lt;"&amp;AI$5)))</f>
        <v/>
      </c>
      <c r="AK354" s="44">
        <f>ROUND(AI354-AJ354,2)</f>
        <v/>
      </c>
      <c r="AL354" s="44">
        <f>ROUND(AP353*N(Debts!$D$12)/12,2)</f>
        <v/>
      </c>
      <c r="AM354" s="44">
        <f>MIN(N(Debts!$E$12),AP353+AL354)</f>
        <v/>
      </c>
      <c r="AN354" s="44">
        <f>AP353+AL354-AM354</f>
        <v/>
      </c>
      <c r="AO354" s="44">
        <f>MIN(AN354,MAX(0,$C354-SUMIFS($H354:$AU354,$H$6:$AU$6,"Rest",$H$5:$AU$5,"&lt;"&amp;AN$5)))</f>
        <v/>
      </c>
      <c r="AP354" s="44">
        <f>ROUND(AN354-AO354,2)</f>
        <v/>
      </c>
      <c r="AQ354" s="44">
        <f>ROUND(AU353*N(Debts!$D$13)/12,2)</f>
        <v/>
      </c>
      <c r="AR354" s="44">
        <f>MIN(N(Debts!$E$13),AU353+AQ354)</f>
        <v/>
      </c>
      <c r="AS354" s="44">
        <f>AU353+AQ354-AR354</f>
        <v/>
      </c>
      <c r="AT354" s="44">
        <f>MIN(AS354,MAX(0,$C354-SUMIFS($H354:$AU354,$H$6:$AU$6,"Rest",$H$5:$AU$5,"&lt;"&amp;AS$5)))</f>
        <v/>
      </c>
      <c r="AU354" s="44">
        <f>ROUND(AS354-AT354,2)</f>
        <v/>
      </c>
    </row>
    <row r="355">
      <c r="A355" s="43" t="n">
        <v>348</v>
      </c>
      <c r="B355" s="45">
        <f>EDATE(Plan!$C$7,A355-1)</f>
        <v/>
      </c>
      <c r="C355" s="46">
        <f>IF(F354&lt;=0.005,0,MAX(0,Plan!$C$6-SUMIF($H$6:$AU$6,"Min paid",H355:AU355)))</f>
        <v/>
      </c>
      <c r="D355" s="46">
        <f>SUMIF($H$6:$AU$6,"Interest",H355:AU355)</f>
        <v/>
      </c>
      <c r="E355" s="46">
        <f>SUMIF($H$6:$AU$6,"Min paid",H355:AU355)+SUMIF($H$6:$AU$6,"Extra paid",H355:AU355)</f>
        <v/>
      </c>
      <c r="F355" s="46">
        <f>SUMIF($H$6:$AU$6,"Balance",H355:AU355)</f>
        <v/>
      </c>
      <c r="G355" s="47">
        <f>IF(AND(F355&lt;=0.005,F354&gt;0.005),A355,"")</f>
        <v/>
      </c>
      <c r="H355" s="44">
        <f>ROUND(L354*N(Debts!$D$6)/12,2)</f>
        <v/>
      </c>
      <c r="I355" s="44">
        <f>MIN(N(Debts!$E$6),L354+H355)</f>
        <v/>
      </c>
      <c r="J355" s="44">
        <f>L354+H355-I355</f>
        <v/>
      </c>
      <c r="K355" s="44">
        <f>MIN(J355,MAX(0,$C355-SUMIFS($H355:$AU355,$H$6:$AU$6,"Rest",$H$5:$AU$5,"&lt;"&amp;J$5)))</f>
        <v/>
      </c>
      <c r="L355" s="44">
        <f>ROUND(J355-K355,2)</f>
        <v/>
      </c>
      <c r="M355" s="44">
        <f>ROUND(Q354*N(Debts!$D$7)/12,2)</f>
        <v/>
      </c>
      <c r="N355" s="44">
        <f>MIN(N(Debts!$E$7),Q354+M355)</f>
        <v/>
      </c>
      <c r="O355" s="44">
        <f>Q354+M355-N355</f>
        <v/>
      </c>
      <c r="P355" s="44">
        <f>MIN(O355,MAX(0,$C355-SUMIFS($H355:$AU355,$H$6:$AU$6,"Rest",$H$5:$AU$5,"&lt;"&amp;O$5)))</f>
        <v/>
      </c>
      <c r="Q355" s="44">
        <f>ROUND(O355-P355,2)</f>
        <v/>
      </c>
      <c r="R355" s="44">
        <f>ROUND(V354*N(Debts!$D$8)/12,2)</f>
        <v/>
      </c>
      <c r="S355" s="44">
        <f>MIN(N(Debts!$E$8),V354+R355)</f>
        <v/>
      </c>
      <c r="T355" s="44">
        <f>V354+R355-S355</f>
        <v/>
      </c>
      <c r="U355" s="44">
        <f>MIN(T355,MAX(0,$C355-SUMIFS($H355:$AU355,$H$6:$AU$6,"Rest",$H$5:$AU$5,"&lt;"&amp;T$5)))</f>
        <v/>
      </c>
      <c r="V355" s="44">
        <f>ROUND(T355-U355,2)</f>
        <v/>
      </c>
      <c r="W355" s="44">
        <f>ROUND(AA354*N(Debts!$D$9)/12,2)</f>
        <v/>
      </c>
      <c r="X355" s="44">
        <f>MIN(N(Debts!$E$9),AA354+W355)</f>
        <v/>
      </c>
      <c r="Y355" s="44">
        <f>AA354+W355-X355</f>
        <v/>
      </c>
      <c r="Z355" s="44">
        <f>MIN(Y355,MAX(0,$C355-SUMIFS($H355:$AU355,$H$6:$AU$6,"Rest",$H$5:$AU$5,"&lt;"&amp;Y$5)))</f>
        <v/>
      </c>
      <c r="AA355" s="44">
        <f>ROUND(Y355-Z355,2)</f>
        <v/>
      </c>
      <c r="AB355" s="44">
        <f>ROUND(AF354*N(Debts!$D$10)/12,2)</f>
        <v/>
      </c>
      <c r="AC355" s="44">
        <f>MIN(N(Debts!$E$10),AF354+AB355)</f>
        <v/>
      </c>
      <c r="AD355" s="44">
        <f>AF354+AB355-AC355</f>
        <v/>
      </c>
      <c r="AE355" s="44">
        <f>MIN(AD355,MAX(0,$C355-SUMIFS($H355:$AU355,$H$6:$AU$6,"Rest",$H$5:$AU$5,"&lt;"&amp;AD$5)))</f>
        <v/>
      </c>
      <c r="AF355" s="44">
        <f>ROUND(AD355-AE355,2)</f>
        <v/>
      </c>
      <c r="AG355" s="44">
        <f>ROUND(AK354*N(Debts!$D$11)/12,2)</f>
        <v/>
      </c>
      <c r="AH355" s="44">
        <f>MIN(N(Debts!$E$11),AK354+AG355)</f>
        <v/>
      </c>
      <c r="AI355" s="44">
        <f>AK354+AG355-AH355</f>
        <v/>
      </c>
      <c r="AJ355" s="44">
        <f>MIN(AI355,MAX(0,$C355-SUMIFS($H355:$AU355,$H$6:$AU$6,"Rest",$H$5:$AU$5,"&lt;"&amp;AI$5)))</f>
        <v/>
      </c>
      <c r="AK355" s="44">
        <f>ROUND(AI355-AJ355,2)</f>
        <v/>
      </c>
      <c r="AL355" s="44">
        <f>ROUND(AP354*N(Debts!$D$12)/12,2)</f>
        <v/>
      </c>
      <c r="AM355" s="44">
        <f>MIN(N(Debts!$E$12),AP354+AL355)</f>
        <v/>
      </c>
      <c r="AN355" s="44">
        <f>AP354+AL355-AM355</f>
        <v/>
      </c>
      <c r="AO355" s="44">
        <f>MIN(AN355,MAX(0,$C355-SUMIFS($H355:$AU355,$H$6:$AU$6,"Rest",$H$5:$AU$5,"&lt;"&amp;AN$5)))</f>
        <v/>
      </c>
      <c r="AP355" s="44">
        <f>ROUND(AN355-AO355,2)</f>
        <v/>
      </c>
      <c r="AQ355" s="44">
        <f>ROUND(AU354*N(Debts!$D$13)/12,2)</f>
        <v/>
      </c>
      <c r="AR355" s="44">
        <f>MIN(N(Debts!$E$13),AU354+AQ355)</f>
        <v/>
      </c>
      <c r="AS355" s="44">
        <f>AU354+AQ355-AR355</f>
        <v/>
      </c>
      <c r="AT355" s="44">
        <f>MIN(AS355,MAX(0,$C355-SUMIFS($H355:$AU355,$H$6:$AU$6,"Rest",$H$5:$AU$5,"&lt;"&amp;AS$5)))</f>
        <v/>
      </c>
      <c r="AU355" s="44">
        <f>ROUND(AS355-AT355,2)</f>
        <v/>
      </c>
    </row>
    <row r="356">
      <c r="A356" s="43" t="n">
        <v>349</v>
      </c>
      <c r="B356" s="45">
        <f>EDATE(Plan!$C$7,A356-1)</f>
        <v/>
      </c>
      <c r="C356" s="46">
        <f>IF(F355&lt;=0.005,0,MAX(0,Plan!$C$6-SUMIF($H$6:$AU$6,"Min paid",H356:AU356)))</f>
        <v/>
      </c>
      <c r="D356" s="46">
        <f>SUMIF($H$6:$AU$6,"Interest",H356:AU356)</f>
        <v/>
      </c>
      <c r="E356" s="46">
        <f>SUMIF($H$6:$AU$6,"Min paid",H356:AU356)+SUMIF($H$6:$AU$6,"Extra paid",H356:AU356)</f>
        <v/>
      </c>
      <c r="F356" s="46">
        <f>SUMIF($H$6:$AU$6,"Balance",H356:AU356)</f>
        <v/>
      </c>
      <c r="G356" s="47">
        <f>IF(AND(F356&lt;=0.005,F355&gt;0.005),A356,"")</f>
        <v/>
      </c>
      <c r="H356" s="44">
        <f>ROUND(L355*N(Debts!$D$6)/12,2)</f>
        <v/>
      </c>
      <c r="I356" s="44">
        <f>MIN(N(Debts!$E$6),L355+H356)</f>
        <v/>
      </c>
      <c r="J356" s="44">
        <f>L355+H356-I356</f>
        <v/>
      </c>
      <c r="K356" s="44">
        <f>MIN(J356,MAX(0,$C356-SUMIFS($H356:$AU356,$H$6:$AU$6,"Rest",$H$5:$AU$5,"&lt;"&amp;J$5)))</f>
        <v/>
      </c>
      <c r="L356" s="44">
        <f>ROUND(J356-K356,2)</f>
        <v/>
      </c>
      <c r="M356" s="44">
        <f>ROUND(Q355*N(Debts!$D$7)/12,2)</f>
        <v/>
      </c>
      <c r="N356" s="44">
        <f>MIN(N(Debts!$E$7),Q355+M356)</f>
        <v/>
      </c>
      <c r="O356" s="44">
        <f>Q355+M356-N356</f>
        <v/>
      </c>
      <c r="P356" s="44">
        <f>MIN(O356,MAX(0,$C356-SUMIFS($H356:$AU356,$H$6:$AU$6,"Rest",$H$5:$AU$5,"&lt;"&amp;O$5)))</f>
        <v/>
      </c>
      <c r="Q356" s="44">
        <f>ROUND(O356-P356,2)</f>
        <v/>
      </c>
      <c r="R356" s="44">
        <f>ROUND(V355*N(Debts!$D$8)/12,2)</f>
        <v/>
      </c>
      <c r="S356" s="44">
        <f>MIN(N(Debts!$E$8),V355+R356)</f>
        <v/>
      </c>
      <c r="T356" s="44">
        <f>V355+R356-S356</f>
        <v/>
      </c>
      <c r="U356" s="44">
        <f>MIN(T356,MAX(0,$C356-SUMIFS($H356:$AU356,$H$6:$AU$6,"Rest",$H$5:$AU$5,"&lt;"&amp;T$5)))</f>
        <v/>
      </c>
      <c r="V356" s="44">
        <f>ROUND(T356-U356,2)</f>
        <v/>
      </c>
      <c r="W356" s="44">
        <f>ROUND(AA355*N(Debts!$D$9)/12,2)</f>
        <v/>
      </c>
      <c r="X356" s="44">
        <f>MIN(N(Debts!$E$9),AA355+W356)</f>
        <v/>
      </c>
      <c r="Y356" s="44">
        <f>AA355+W356-X356</f>
        <v/>
      </c>
      <c r="Z356" s="44">
        <f>MIN(Y356,MAX(0,$C356-SUMIFS($H356:$AU356,$H$6:$AU$6,"Rest",$H$5:$AU$5,"&lt;"&amp;Y$5)))</f>
        <v/>
      </c>
      <c r="AA356" s="44">
        <f>ROUND(Y356-Z356,2)</f>
        <v/>
      </c>
      <c r="AB356" s="44">
        <f>ROUND(AF355*N(Debts!$D$10)/12,2)</f>
        <v/>
      </c>
      <c r="AC356" s="44">
        <f>MIN(N(Debts!$E$10),AF355+AB356)</f>
        <v/>
      </c>
      <c r="AD356" s="44">
        <f>AF355+AB356-AC356</f>
        <v/>
      </c>
      <c r="AE356" s="44">
        <f>MIN(AD356,MAX(0,$C356-SUMIFS($H356:$AU356,$H$6:$AU$6,"Rest",$H$5:$AU$5,"&lt;"&amp;AD$5)))</f>
        <v/>
      </c>
      <c r="AF356" s="44">
        <f>ROUND(AD356-AE356,2)</f>
        <v/>
      </c>
      <c r="AG356" s="44">
        <f>ROUND(AK355*N(Debts!$D$11)/12,2)</f>
        <v/>
      </c>
      <c r="AH356" s="44">
        <f>MIN(N(Debts!$E$11),AK355+AG356)</f>
        <v/>
      </c>
      <c r="AI356" s="44">
        <f>AK355+AG356-AH356</f>
        <v/>
      </c>
      <c r="AJ356" s="44">
        <f>MIN(AI356,MAX(0,$C356-SUMIFS($H356:$AU356,$H$6:$AU$6,"Rest",$H$5:$AU$5,"&lt;"&amp;AI$5)))</f>
        <v/>
      </c>
      <c r="AK356" s="44">
        <f>ROUND(AI356-AJ356,2)</f>
        <v/>
      </c>
      <c r="AL356" s="44">
        <f>ROUND(AP355*N(Debts!$D$12)/12,2)</f>
        <v/>
      </c>
      <c r="AM356" s="44">
        <f>MIN(N(Debts!$E$12),AP355+AL356)</f>
        <v/>
      </c>
      <c r="AN356" s="44">
        <f>AP355+AL356-AM356</f>
        <v/>
      </c>
      <c r="AO356" s="44">
        <f>MIN(AN356,MAX(0,$C356-SUMIFS($H356:$AU356,$H$6:$AU$6,"Rest",$H$5:$AU$5,"&lt;"&amp;AN$5)))</f>
        <v/>
      </c>
      <c r="AP356" s="44">
        <f>ROUND(AN356-AO356,2)</f>
        <v/>
      </c>
      <c r="AQ356" s="44">
        <f>ROUND(AU355*N(Debts!$D$13)/12,2)</f>
        <v/>
      </c>
      <c r="AR356" s="44">
        <f>MIN(N(Debts!$E$13),AU355+AQ356)</f>
        <v/>
      </c>
      <c r="AS356" s="44">
        <f>AU355+AQ356-AR356</f>
        <v/>
      </c>
      <c r="AT356" s="44">
        <f>MIN(AS356,MAX(0,$C356-SUMIFS($H356:$AU356,$H$6:$AU$6,"Rest",$H$5:$AU$5,"&lt;"&amp;AS$5)))</f>
        <v/>
      </c>
      <c r="AU356" s="44">
        <f>ROUND(AS356-AT356,2)</f>
        <v/>
      </c>
    </row>
    <row r="357">
      <c r="A357" s="43" t="n">
        <v>350</v>
      </c>
      <c r="B357" s="45">
        <f>EDATE(Plan!$C$7,A357-1)</f>
        <v/>
      </c>
      <c r="C357" s="46">
        <f>IF(F356&lt;=0.005,0,MAX(0,Plan!$C$6-SUMIF($H$6:$AU$6,"Min paid",H357:AU357)))</f>
        <v/>
      </c>
      <c r="D357" s="46">
        <f>SUMIF($H$6:$AU$6,"Interest",H357:AU357)</f>
        <v/>
      </c>
      <c r="E357" s="46">
        <f>SUMIF($H$6:$AU$6,"Min paid",H357:AU357)+SUMIF($H$6:$AU$6,"Extra paid",H357:AU357)</f>
        <v/>
      </c>
      <c r="F357" s="46">
        <f>SUMIF($H$6:$AU$6,"Balance",H357:AU357)</f>
        <v/>
      </c>
      <c r="G357" s="47">
        <f>IF(AND(F357&lt;=0.005,F356&gt;0.005),A357,"")</f>
        <v/>
      </c>
      <c r="H357" s="44">
        <f>ROUND(L356*N(Debts!$D$6)/12,2)</f>
        <v/>
      </c>
      <c r="I357" s="44">
        <f>MIN(N(Debts!$E$6),L356+H357)</f>
        <v/>
      </c>
      <c r="J357" s="44">
        <f>L356+H357-I357</f>
        <v/>
      </c>
      <c r="K357" s="44">
        <f>MIN(J357,MAX(0,$C357-SUMIFS($H357:$AU357,$H$6:$AU$6,"Rest",$H$5:$AU$5,"&lt;"&amp;J$5)))</f>
        <v/>
      </c>
      <c r="L357" s="44">
        <f>ROUND(J357-K357,2)</f>
        <v/>
      </c>
      <c r="M357" s="44">
        <f>ROUND(Q356*N(Debts!$D$7)/12,2)</f>
        <v/>
      </c>
      <c r="N357" s="44">
        <f>MIN(N(Debts!$E$7),Q356+M357)</f>
        <v/>
      </c>
      <c r="O357" s="44">
        <f>Q356+M357-N357</f>
        <v/>
      </c>
      <c r="P357" s="44">
        <f>MIN(O357,MAX(0,$C357-SUMIFS($H357:$AU357,$H$6:$AU$6,"Rest",$H$5:$AU$5,"&lt;"&amp;O$5)))</f>
        <v/>
      </c>
      <c r="Q357" s="44">
        <f>ROUND(O357-P357,2)</f>
        <v/>
      </c>
      <c r="R357" s="44">
        <f>ROUND(V356*N(Debts!$D$8)/12,2)</f>
        <v/>
      </c>
      <c r="S357" s="44">
        <f>MIN(N(Debts!$E$8),V356+R357)</f>
        <v/>
      </c>
      <c r="T357" s="44">
        <f>V356+R357-S357</f>
        <v/>
      </c>
      <c r="U357" s="44">
        <f>MIN(T357,MAX(0,$C357-SUMIFS($H357:$AU357,$H$6:$AU$6,"Rest",$H$5:$AU$5,"&lt;"&amp;T$5)))</f>
        <v/>
      </c>
      <c r="V357" s="44">
        <f>ROUND(T357-U357,2)</f>
        <v/>
      </c>
      <c r="W357" s="44">
        <f>ROUND(AA356*N(Debts!$D$9)/12,2)</f>
        <v/>
      </c>
      <c r="X357" s="44">
        <f>MIN(N(Debts!$E$9),AA356+W357)</f>
        <v/>
      </c>
      <c r="Y357" s="44">
        <f>AA356+W357-X357</f>
        <v/>
      </c>
      <c r="Z357" s="44">
        <f>MIN(Y357,MAX(0,$C357-SUMIFS($H357:$AU357,$H$6:$AU$6,"Rest",$H$5:$AU$5,"&lt;"&amp;Y$5)))</f>
        <v/>
      </c>
      <c r="AA357" s="44">
        <f>ROUND(Y357-Z357,2)</f>
        <v/>
      </c>
      <c r="AB357" s="44">
        <f>ROUND(AF356*N(Debts!$D$10)/12,2)</f>
        <v/>
      </c>
      <c r="AC357" s="44">
        <f>MIN(N(Debts!$E$10),AF356+AB357)</f>
        <v/>
      </c>
      <c r="AD357" s="44">
        <f>AF356+AB357-AC357</f>
        <v/>
      </c>
      <c r="AE357" s="44">
        <f>MIN(AD357,MAX(0,$C357-SUMIFS($H357:$AU357,$H$6:$AU$6,"Rest",$H$5:$AU$5,"&lt;"&amp;AD$5)))</f>
        <v/>
      </c>
      <c r="AF357" s="44">
        <f>ROUND(AD357-AE357,2)</f>
        <v/>
      </c>
      <c r="AG357" s="44">
        <f>ROUND(AK356*N(Debts!$D$11)/12,2)</f>
        <v/>
      </c>
      <c r="AH357" s="44">
        <f>MIN(N(Debts!$E$11),AK356+AG357)</f>
        <v/>
      </c>
      <c r="AI357" s="44">
        <f>AK356+AG357-AH357</f>
        <v/>
      </c>
      <c r="AJ357" s="44">
        <f>MIN(AI357,MAX(0,$C357-SUMIFS($H357:$AU357,$H$6:$AU$6,"Rest",$H$5:$AU$5,"&lt;"&amp;AI$5)))</f>
        <v/>
      </c>
      <c r="AK357" s="44">
        <f>ROUND(AI357-AJ357,2)</f>
        <v/>
      </c>
      <c r="AL357" s="44">
        <f>ROUND(AP356*N(Debts!$D$12)/12,2)</f>
        <v/>
      </c>
      <c r="AM357" s="44">
        <f>MIN(N(Debts!$E$12),AP356+AL357)</f>
        <v/>
      </c>
      <c r="AN357" s="44">
        <f>AP356+AL357-AM357</f>
        <v/>
      </c>
      <c r="AO357" s="44">
        <f>MIN(AN357,MAX(0,$C357-SUMIFS($H357:$AU357,$H$6:$AU$6,"Rest",$H$5:$AU$5,"&lt;"&amp;AN$5)))</f>
        <v/>
      </c>
      <c r="AP357" s="44">
        <f>ROUND(AN357-AO357,2)</f>
        <v/>
      </c>
      <c r="AQ357" s="44">
        <f>ROUND(AU356*N(Debts!$D$13)/12,2)</f>
        <v/>
      </c>
      <c r="AR357" s="44">
        <f>MIN(N(Debts!$E$13),AU356+AQ357)</f>
        <v/>
      </c>
      <c r="AS357" s="44">
        <f>AU356+AQ357-AR357</f>
        <v/>
      </c>
      <c r="AT357" s="44">
        <f>MIN(AS357,MAX(0,$C357-SUMIFS($H357:$AU357,$H$6:$AU$6,"Rest",$H$5:$AU$5,"&lt;"&amp;AS$5)))</f>
        <v/>
      </c>
      <c r="AU357" s="44">
        <f>ROUND(AS357-AT357,2)</f>
        <v/>
      </c>
    </row>
    <row r="358">
      <c r="A358" s="43" t="n">
        <v>351</v>
      </c>
      <c r="B358" s="45">
        <f>EDATE(Plan!$C$7,A358-1)</f>
        <v/>
      </c>
      <c r="C358" s="46">
        <f>IF(F357&lt;=0.005,0,MAX(0,Plan!$C$6-SUMIF($H$6:$AU$6,"Min paid",H358:AU358)))</f>
        <v/>
      </c>
      <c r="D358" s="46">
        <f>SUMIF($H$6:$AU$6,"Interest",H358:AU358)</f>
        <v/>
      </c>
      <c r="E358" s="46">
        <f>SUMIF($H$6:$AU$6,"Min paid",H358:AU358)+SUMIF($H$6:$AU$6,"Extra paid",H358:AU358)</f>
        <v/>
      </c>
      <c r="F358" s="46">
        <f>SUMIF($H$6:$AU$6,"Balance",H358:AU358)</f>
        <v/>
      </c>
      <c r="G358" s="47">
        <f>IF(AND(F358&lt;=0.005,F357&gt;0.005),A358,"")</f>
        <v/>
      </c>
      <c r="H358" s="44">
        <f>ROUND(L357*N(Debts!$D$6)/12,2)</f>
        <v/>
      </c>
      <c r="I358" s="44">
        <f>MIN(N(Debts!$E$6),L357+H358)</f>
        <v/>
      </c>
      <c r="J358" s="44">
        <f>L357+H358-I358</f>
        <v/>
      </c>
      <c r="K358" s="44">
        <f>MIN(J358,MAX(0,$C358-SUMIFS($H358:$AU358,$H$6:$AU$6,"Rest",$H$5:$AU$5,"&lt;"&amp;J$5)))</f>
        <v/>
      </c>
      <c r="L358" s="44">
        <f>ROUND(J358-K358,2)</f>
        <v/>
      </c>
      <c r="M358" s="44">
        <f>ROUND(Q357*N(Debts!$D$7)/12,2)</f>
        <v/>
      </c>
      <c r="N358" s="44">
        <f>MIN(N(Debts!$E$7),Q357+M358)</f>
        <v/>
      </c>
      <c r="O358" s="44">
        <f>Q357+M358-N358</f>
        <v/>
      </c>
      <c r="P358" s="44">
        <f>MIN(O358,MAX(0,$C358-SUMIFS($H358:$AU358,$H$6:$AU$6,"Rest",$H$5:$AU$5,"&lt;"&amp;O$5)))</f>
        <v/>
      </c>
      <c r="Q358" s="44">
        <f>ROUND(O358-P358,2)</f>
        <v/>
      </c>
      <c r="R358" s="44">
        <f>ROUND(V357*N(Debts!$D$8)/12,2)</f>
        <v/>
      </c>
      <c r="S358" s="44">
        <f>MIN(N(Debts!$E$8),V357+R358)</f>
        <v/>
      </c>
      <c r="T358" s="44">
        <f>V357+R358-S358</f>
        <v/>
      </c>
      <c r="U358" s="44">
        <f>MIN(T358,MAX(0,$C358-SUMIFS($H358:$AU358,$H$6:$AU$6,"Rest",$H$5:$AU$5,"&lt;"&amp;T$5)))</f>
        <v/>
      </c>
      <c r="V358" s="44">
        <f>ROUND(T358-U358,2)</f>
        <v/>
      </c>
      <c r="W358" s="44">
        <f>ROUND(AA357*N(Debts!$D$9)/12,2)</f>
        <v/>
      </c>
      <c r="X358" s="44">
        <f>MIN(N(Debts!$E$9),AA357+W358)</f>
        <v/>
      </c>
      <c r="Y358" s="44">
        <f>AA357+W358-X358</f>
        <v/>
      </c>
      <c r="Z358" s="44">
        <f>MIN(Y358,MAX(0,$C358-SUMIFS($H358:$AU358,$H$6:$AU$6,"Rest",$H$5:$AU$5,"&lt;"&amp;Y$5)))</f>
        <v/>
      </c>
      <c r="AA358" s="44">
        <f>ROUND(Y358-Z358,2)</f>
        <v/>
      </c>
      <c r="AB358" s="44">
        <f>ROUND(AF357*N(Debts!$D$10)/12,2)</f>
        <v/>
      </c>
      <c r="AC358" s="44">
        <f>MIN(N(Debts!$E$10),AF357+AB358)</f>
        <v/>
      </c>
      <c r="AD358" s="44">
        <f>AF357+AB358-AC358</f>
        <v/>
      </c>
      <c r="AE358" s="44">
        <f>MIN(AD358,MAX(0,$C358-SUMIFS($H358:$AU358,$H$6:$AU$6,"Rest",$H$5:$AU$5,"&lt;"&amp;AD$5)))</f>
        <v/>
      </c>
      <c r="AF358" s="44">
        <f>ROUND(AD358-AE358,2)</f>
        <v/>
      </c>
      <c r="AG358" s="44">
        <f>ROUND(AK357*N(Debts!$D$11)/12,2)</f>
        <v/>
      </c>
      <c r="AH358" s="44">
        <f>MIN(N(Debts!$E$11),AK357+AG358)</f>
        <v/>
      </c>
      <c r="AI358" s="44">
        <f>AK357+AG358-AH358</f>
        <v/>
      </c>
      <c r="AJ358" s="44">
        <f>MIN(AI358,MAX(0,$C358-SUMIFS($H358:$AU358,$H$6:$AU$6,"Rest",$H$5:$AU$5,"&lt;"&amp;AI$5)))</f>
        <v/>
      </c>
      <c r="AK358" s="44">
        <f>ROUND(AI358-AJ358,2)</f>
        <v/>
      </c>
      <c r="AL358" s="44">
        <f>ROUND(AP357*N(Debts!$D$12)/12,2)</f>
        <v/>
      </c>
      <c r="AM358" s="44">
        <f>MIN(N(Debts!$E$12),AP357+AL358)</f>
        <v/>
      </c>
      <c r="AN358" s="44">
        <f>AP357+AL358-AM358</f>
        <v/>
      </c>
      <c r="AO358" s="44">
        <f>MIN(AN358,MAX(0,$C358-SUMIFS($H358:$AU358,$H$6:$AU$6,"Rest",$H$5:$AU$5,"&lt;"&amp;AN$5)))</f>
        <v/>
      </c>
      <c r="AP358" s="44">
        <f>ROUND(AN358-AO358,2)</f>
        <v/>
      </c>
      <c r="AQ358" s="44">
        <f>ROUND(AU357*N(Debts!$D$13)/12,2)</f>
        <v/>
      </c>
      <c r="AR358" s="44">
        <f>MIN(N(Debts!$E$13),AU357+AQ358)</f>
        <v/>
      </c>
      <c r="AS358" s="44">
        <f>AU357+AQ358-AR358</f>
        <v/>
      </c>
      <c r="AT358" s="44">
        <f>MIN(AS358,MAX(0,$C358-SUMIFS($H358:$AU358,$H$6:$AU$6,"Rest",$H$5:$AU$5,"&lt;"&amp;AS$5)))</f>
        <v/>
      </c>
      <c r="AU358" s="44">
        <f>ROUND(AS358-AT358,2)</f>
        <v/>
      </c>
    </row>
    <row r="359">
      <c r="A359" s="43" t="n">
        <v>352</v>
      </c>
      <c r="B359" s="45">
        <f>EDATE(Plan!$C$7,A359-1)</f>
        <v/>
      </c>
      <c r="C359" s="46">
        <f>IF(F358&lt;=0.005,0,MAX(0,Plan!$C$6-SUMIF($H$6:$AU$6,"Min paid",H359:AU359)))</f>
        <v/>
      </c>
      <c r="D359" s="46">
        <f>SUMIF($H$6:$AU$6,"Interest",H359:AU359)</f>
        <v/>
      </c>
      <c r="E359" s="46">
        <f>SUMIF($H$6:$AU$6,"Min paid",H359:AU359)+SUMIF($H$6:$AU$6,"Extra paid",H359:AU359)</f>
        <v/>
      </c>
      <c r="F359" s="46">
        <f>SUMIF($H$6:$AU$6,"Balance",H359:AU359)</f>
        <v/>
      </c>
      <c r="G359" s="47">
        <f>IF(AND(F359&lt;=0.005,F358&gt;0.005),A359,"")</f>
        <v/>
      </c>
      <c r="H359" s="44">
        <f>ROUND(L358*N(Debts!$D$6)/12,2)</f>
        <v/>
      </c>
      <c r="I359" s="44">
        <f>MIN(N(Debts!$E$6),L358+H359)</f>
        <v/>
      </c>
      <c r="J359" s="44">
        <f>L358+H359-I359</f>
        <v/>
      </c>
      <c r="K359" s="44">
        <f>MIN(J359,MAX(0,$C359-SUMIFS($H359:$AU359,$H$6:$AU$6,"Rest",$H$5:$AU$5,"&lt;"&amp;J$5)))</f>
        <v/>
      </c>
      <c r="L359" s="44">
        <f>ROUND(J359-K359,2)</f>
        <v/>
      </c>
      <c r="M359" s="44">
        <f>ROUND(Q358*N(Debts!$D$7)/12,2)</f>
        <v/>
      </c>
      <c r="N359" s="44">
        <f>MIN(N(Debts!$E$7),Q358+M359)</f>
        <v/>
      </c>
      <c r="O359" s="44">
        <f>Q358+M359-N359</f>
        <v/>
      </c>
      <c r="P359" s="44">
        <f>MIN(O359,MAX(0,$C359-SUMIFS($H359:$AU359,$H$6:$AU$6,"Rest",$H$5:$AU$5,"&lt;"&amp;O$5)))</f>
        <v/>
      </c>
      <c r="Q359" s="44">
        <f>ROUND(O359-P359,2)</f>
        <v/>
      </c>
      <c r="R359" s="44">
        <f>ROUND(V358*N(Debts!$D$8)/12,2)</f>
        <v/>
      </c>
      <c r="S359" s="44">
        <f>MIN(N(Debts!$E$8),V358+R359)</f>
        <v/>
      </c>
      <c r="T359" s="44">
        <f>V358+R359-S359</f>
        <v/>
      </c>
      <c r="U359" s="44">
        <f>MIN(T359,MAX(0,$C359-SUMIFS($H359:$AU359,$H$6:$AU$6,"Rest",$H$5:$AU$5,"&lt;"&amp;T$5)))</f>
        <v/>
      </c>
      <c r="V359" s="44">
        <f>ROUND(T359-U359,2)</f>
        <v/>
      </c>
      <c r="W359" s="44">
        <f>ROUND(AA358*N(Debts!$D$9)/12,2)</f>
        <v/>
      </c>
      <c r="X359" s="44">
        <f>MIN(N(Debts!$E$9),AA358+W359)</f>
        <v/>
      </c>
      <c r="Y359" s="44">
        <f>AA358+W359-X359</f>
        <v/>
      </c>
      <c r="Z359" s="44">
        <f>MIN(Y359,MAX(0,$C359-SUMIFS($H359:$AU359,$H$6:$AU$6,"Rest",$H$5:$AU$5,"&lt;"&amp;Y$5)))</f>
        <v/>
      </c>
      <c r="AA359" s="44">
        <f>ROUND(Y359-Z359,2)</f>
        <v/>
      </c>
      <c r="AB359" s="44">
        <f>ROUND(AF358*N(Debts!$D$10)/12,2)</f>
        <v/>
      </c>
      <c r="AC359" s="44">
        <f>MIN(N(Debts!$E$10),AF358+AB359)</f>
        <v/>
      </c>
      <c r="AD359" s="44">
        <f>AF358+AB359-AC359</f>
        <v/>
      </c>
      <c r="AE359" s="44">
        <f>MIN(AD359,MAX(0,$C359-SUMIFS($H359:$AU359,$H$6:$AU$6,"Rest",$H$5:$AU$5,"&lt;"&amp;AD$5)))</f>
        <v/>
      </c>
      <c r="AF359" s="44">
        <f>ROUND(AD359-AE359,2)</f>
        <v/>
      </c>
      <c r="AG359" s="44">
        <f>ROUND(AK358*N(Debts!$D$11)/12,2)</f>
        <v/>
      </c>
      <c r="AH359" s="44">
        <f>MIN(N(Debts!$E$11),AK358+AG359)</f>
        <v/>
      </c>
      <c r="AI359" s="44">
        <f>AK358+AG359-AH359</f>
        <v/>
      </c>
      <c r="AJ359" s="44">
        <f>MIN(AI359,MAX(0,$C359-SUMIFS($H359:$AU359,$H$6:$AU$6,"Rest",$H$5:$AU$5,"&lt;"&amp;AI$5)))</f>
        <v/>
      </c>
      <c r="AK359" s="44">
        <f>ROUND(AI359-AJ359,2)</f>
        <v/>
      </c>
      <c r="AL359" s="44">
        <f>ROUND(AP358*N(Debts!$D$12)/12,2)</f>
        <v/>
      </c>
      <c r="AM359" s="44">
        <f>MIN(N(Debts!$E$12),AP358+AL359)</f>
        <v/>
      </c>
      <c r="AN359" s="44">
        <f>AP358+AL359-AM359</f>
        <v/>
      </c>
      <c r="AO359" s="44">
        <f>MIN(AN359,MAX(0,$C359-SUMIFS($H359:$AU359,$H$6:$AU$6,"Rest",$H$5:$AU$5,"&lt;"&amp;AN$5)))</f>
        <v/>
      </c>
      <c r="AP359" s="44">
        <f>ROUND(AN359-AO359,2)</f>
        <v/>
      </c>
      <c r="AQ359" s="44">
        <f>ROUND(AU358*N(Debts!$D$13)/12,2)</f>
        <v/>
      </c>
      <c r="AR359" s="44">
        <f>MIN(N(Debts!$E$13),AU358+AQ359)</f>
        <v/>
      </c>
      <c r="AS359" s="44">
        <f>AU358+AQ359-AR359</f>
        <v/>
      </c>
      <c r="AT359" s="44">
        <f>MIN(AS359,MAX(0,$C359-SUMIFS($H359:$AU359,$H$6:$AU$6,"Rest",$H$5:$AU$5,"&lt;"&amp;AS$5)))</f>
        <v/>
      </c>
      <c r="AU359" s="44">
        <f>ROUND(AS359-AT359,2)</f>
        <v/>
      </c>
    </row>
    <row r="360">
      <c r="A360" s="43" t="n">
        <v>353</v>
      </c>
      <c r="B360" s="45">
        <f>EDATE(Plan!$C$7,A360-1)</f>
        <v/>
      </c>
      <c r="C360" s="46">
        <f>IF(F359&lt;=0.005,0,MAX(0,Plan!$C$6-SUMIF($H$6:$AU$6,"Min paid",H360:AU360)))</f>
        <v/>
      </c>
      <c r="D360" s="46">
        <f>SUMIF($H$6:$AU$6,"Interest",H360:AU360)</f>
        <v/>
      </c>
      <c r="E360" s="46">
        <f>SUMIF($H$6:$AU$6,"Min paid",H360:AU360)+SUMIF($H$6:$AU$6,"Extra paid",H360:AU360)</f>
        <v/>
      </c>
      <c r="F360" s="46">
        <f>SUMIF($H$6:$AU$6,"Balance",H360:AU360)</f>
        <v/>
      </c>
      <c r="G360" s="47">
        <f>IF(AND(F360&lt;=0.005,F359&gt;0.005),A360,"")</f>
        <v/>
      </c>
      <c r="H360" s="44">
        <f>ROUND(L359*N(Debts!$D$6)/12,2)</f>
        <v/>
      </c>
      <c r="I360" s="44">
        <f>MIN(N(Debts!$E$6),L359+H360)</f>
        <v/>
      </c>
      <c r="J360" s="44">
        <f>L359+H360-I360</f>
        <v/>
      </c>
      <c r="K360" s="44">
        <f>MIN(J360,MAX(0,$C360-SUMIFS($H360:$AU360,$H$6:$AU$6,"Rest",$H$5:$AU$5,"&lt;"&amp;J$5)))</f>
        <v/>
      </c>
      <c r="L360" s="44">
        <f>ROUND(J360-K360,2)</f>
        <v/>
      </c>
      <c r="M360" s="44">
        <f>ROUND(Q359*N(Debts!$D$7)/12,2)</f>
        <v/>
      </c>
      <c r="N360" s="44">
        <f>MIN(N(Debts!$E$7),Q359+M360)</f>
        <v/>
      </c>
      <c r="O360" s="44">
        <f>Q359+M360-N360</f>
        <v/>
      </c>
      <c r="P360" s="44">
        <f>MIN(O360,MAX(0,$C360-SUMIFS($H360:$AU360,$H$6:$AU$6,"Rest",$H$5:$AU$5,"&lt;"&amp;O$5)))</f>
        <v/>
      </c>
      <c r="Q360" s="44">
        <f>ROUND(O360-P360,2)</f>
        <v/>
      </c>
      <c r="R360" s="44">
        <f>ROUND(V359*N(Debts!$D$8)/12,2)</f>
        <v/>
      </c>
      <c r="S360" s="44">
        <f>MIN(N(Debts!$E$8),V359+R360)</f>
        <v/>
      </c>
      <c r="T360" s="44">
        <f>V359+R360-S360</f>
        <v/>
      </c>
      <c r="U360" s="44">
        <f>MIN(T360,MAX(0,$C360-SUMIFS($H360:$AU360,$H$6:$AU$6,"Rest",$H$5:$AU$5,"&lt;"&amp;T$5)))</f>
        <v/>
      </c>
      <c r="V360" s="44">
        <f>ROUND(T360-U360,2)</f>
        <v/>
      </c>
      <c r="W360" s="44">
        <f>ROUND(AA359*N(Debts!$D$9)/12,2)</f>
        <v/>
      </c>
      <c r="X360" s="44">
        <f>MIN(N(Debts!$E$9),AA359+W360)</f>
        <v/>
      </c>
      <c r="Y360" s="44">
        <f>AA359+W360-X360</f>
        <v/>
      </c>
      <c r="Z360" s="44">
        <f>MIN(Y360,MAX(0,$C360-SUMIFS($H360:$AU360,$H$6:$AU$6,"Rest",$H$5:$AU$5,"&lt;"&amp;Y$5)))</f>
        <v/>
      </c>
      <c r="AA360" s="44">
        <f>ROUND(Y360-Z360,2)</f>
        <v/>
      </c>
      <c r="AB360" s="44">
        <f>ROUND(AF359*N(Debts!$D$10)/12,2)</f>
        <v/>
      </c>
      <c r="AC360" s="44">
        <f>MIN(N(Debts!$E$10),AF359+AB360)</f>
        <v/>
      </c>
      <c r="AD360" s="44">
        <f>AF359+AB360-AC360</f>
        <v/>
      </c>
      <c r="AE360" s="44">
        <f>MIN(AD360,MAX(0,$C360-SUMIFS($H360:$AU360,$H$6:$AU$6,"Rest",$H$5:$AU$5,"&lt;"&amp;AD$5)))</f>
        <v/>
      </c>
      <c r="AF360" s="44">
        <f>ROUND(AD360-AE360,2)</f>
        <v/>
      </c>
      <c r="AG360" s="44">
        <f>ROUND(AK359*N(Debts!$D$11)/12,2)</f>
        <v/>
      </c>
      <c r="AH360" s="44">
        <f>MIN(N(Debts!$E$11),AK359+AG360)</f>
        <v/>
      </c>
      <c r="AI360" s="44">
        <f>AK359+AG360-AH360</f>
        <v/>
      </c>
      <c r="AJ360" s="44">
        <f>MIN(AI360,MAX(0,$C360-SUMIFS($H360:$AU360,$H$6:$AU$6,"Rest",$H$5:$AU$5,"&lt;"&amp;AI$5)))</f>
        <v/>
      </c>
      <c r="AK360" s="44">
        <f>ROUND(AI360-AJ360,2)</f>
        <v/>
      </c>
      <c r="AL360" s="44">
        <f>ROUND(AP359*N(Debts!$D$12)/12,2)</f>
        <v/>
      </c>
      <c r="AM360" s="44">
        <f>MIN(N(Debts!$E$12),AP359+AL360)</f>
        <v/>
      </c>
      <c r="AN360" s="44">
        <f>AP359+AL360-AM360</f>
        <v/>
      </c>
      <c r="AO360" s="44">
        <f>MIN(AN360,MAX(0,$C360-SUMIFS($H360:$AU360,$H$6:$AU$6,"Rest",$H$5:$AU$5,"&lt;"&amp;AN$5)))</f>
        <v/>
      </c>
      <c r="AP360" s="44">
        <f>ROUND(AN360-AO360,2)</f>
        <v/>
      </c>
      <c r="AQ360" s="44">
        <f>ROUND(AU359*N(Debts!$D$13)/12,2)</f>
        <v/>
      </c>
      <c r="AR360" s="44">
        <f>MIN(N(Debts!$E$13),AU359+AQ360)</f>
        <v/>
      </c>
      <c r="AS360" s="44">
        <f>AU359+AQ360-AR360</f>
        <v/>
      </c>
      <c r="AT360" s="44">
        <f>MIN(AS360,MAX(0,$C360-SUMIFS($H360:$AU360,$H$6:$AU$6,"Rest",$H$5:$AU$5,"&lt;"&amp;AS$5)))</f>
        <v/>
      </c>
      <c r="AU360" s="44">
        <f>ROUND(AS360-AT360,2)</f>
        <v/>
      </c>
    </row>
    <row r="361">
      <c r="A361" s="43" t="n">
        <v>354</v>
      </c>
      <c r="B361" s="45">
        <f>EDATE(Plan!$C$7,A361-1)</f>
        <v/>
      </c>
      <c r="C361" s="46">
        <f>IF(F360&lt;=0.005,0,MAX(0,Plan!$C$6-SUMIF($H$6:$AU$6,"Min paid",H361:AU361)))</f>
        <v/>
      </c>
      <c r="D361" s="46">
        <f>SUMIF($H$6:$AU$6,"Interest",H361:AU361)</f>
        <v/>
      </c>
      <c r="E361" s="46">
        <f>SUMIF($H$6:$AU$6,"Min paid",H361:AU361)+SUMIF($H$6:$AU$6,"Extra paid",H361:AU361)</f>
        <v/>
      </c>
      <c r="F361" s="46">
        <f>SUMIF($H$6:$AU$6,"Balance",H361:AU361)</f>
        <v/>
      </c>
      <c r="G361" s="47">
        <f>IF(AND(F361&lt;=0.005,F360&gt;0.005),A361,"")</f>
        <v/>
      </c>
      <c r="H361" s="44">
        <f>ROUND(L360*N(Debts!$D$6)/12,2)</f>
        <v/>
      </c>
      <c r="I361" s="44">
        <f>MIN(N(Debts!$E$6),L360+H361)</f>
        <v/>
      </c>
      <c r="J361" s="44">
        <f>L360+H361-I361</f>
        <v/>
      </c>
      <c r="K361" s="44">
        <f>MIN(J361,MAX(0,$C361-SUMIFS($H361:$AU361,$H$6:$AU$6,"Rest",$H$5:$AU$5,"&lt;"&amp;J$5)))</f>
        <v/>
      </c>
      <c r="L361" s="44">
        <f>ROUND(J361-K361,2)</f>
        <v/>
      </c>
      <c r="M361" s="44">
        <f>ROUND(Q360*N(Debts!$D$7)/12,2)</f>
        <v/>
      </c>
      <c r="N361" s="44">
        <f>MIN(N(Debts!$E$7),Q360+M361)</f>
        <v/>
      </c>
      <c r="O361" s="44">
        <f>Q360+M361-N361</f>
        <v/>
      </c>
      <c r="P361" s="44">
        <f>MIN(O361,MAX(0,$C361-SUMIFS($H361:$AU361,$H$6:$AU$6,"Rest",$H$5:$AU$5,"&lt;"&amp;O$5)))</f>
        <v/>
      </c>
      <c r="Q361" s="44">
        <f>ROUND(O361-P361,2)</f>
        <v/>
      </c>
      <c r="R361" s="44">
        <f>ROUND(V360*N(Debts!$D$8)/12,2)</f>
        <v/>
      </c>
      <c r="S361" s="44">
        <f>MIN(N(Debts!$E$8),V360+R361)</f>
        <v/>
      </c>
      <c r="T361" s="44">
        <f>V360+R361-S361</f>
        <v/>
      </c>
      <c r="U361" s="44">
        <f>MIN(T361,MAX(0,$C361-SUMIFS($H361:$AU361,$H$6:$AU$6,"Rest",$H$5:$AU$5,"&lt;"&amp;T$5)))</f>
        <v/>
      </c>
      <c r="V361" s="44">
        <f>ROUND(T361-U361,2)</f>
        <v/>
      </c>
      <c r="W361" s="44">
        <f>ROUND(AA360*N(Debts!$D$9)/12,2)</f>
        <v/>
      </c>
      <c r="X361" s="44">
        <f>MIN(N(Debts!$E$9),AA360+W361)</f>
        <v/>
      </c>
      <c r="Y361" s="44">
        <f>AA360+W361-X361</f>
        <v/>
      </c>
      <c r="Z361" s="44">
        <f>MIN(Y361,MAX(0,$C361-SUMIFS($H361:$AU361,$H$6:$AU$6,"Rest",$H$5:$AU$5,"&lt;"&amp;Y$5)))</f>
        <v/>
      </c>
      <c r="AA361" s="44">
        <f>ROUND(Y361-Z361,2)</f>
        <v/>
      </c>
      <c r="AB361" s="44">
        <f>ROUND(AF360*N(Debts!$D$10)/12,2)</f>
        <v/>
      </c>
      <c r="AC361" s="44">
        <f>MIN(N(Debts!$E$10),AF360+AB361)</f>
        <v/>
      </c>
      <c r="AD361" s="44">
        <f>AF360+AB361-AC361</f>
        <v/>
      </c>
      <c r="AE361" s="44">
        <f>MIN(AD361,MAX(0,$C361-SUMIFS($H361:$AU361,$H$6:$AU$6,"Rest",$H$5:$AU$5,"&lt;"&amp;AD$5)))</f>
        <v/>
      </c>
      <c r="AF361" s="44">
        <f>ROUND(AD361-AE361,2)</f>
        <v/>
      </c>
      <c r="AG361" s="44">
        <f>ROUND(AK360*N(Debts!$D$11)/12,2)</f>
        <v/>
      </c>
      <c r="AH361" s="44">
        <f>MIN(N(Debts!$E$11),AK360+AG361)</f>
        <v/>
      </c>
      <c r="AI361" s="44">
        <f>AK360+AG361-AH361</f>
        <v/>
      </c>
      <c r="AJ361" s="44">
        <f>MIN(AI361,MAX(0,$C361-SUMIFS($H361:$AU361,$H$6:$AU$6,"Rest",$H$5:$AU$5,"&lt;"&amp;AI$5)))</f>
        <v/>
      </c>
      <c r="AK361" s="44">
        <f>ROUND(AI361-AJ361,2)</f>
        <v/>
      </c>
      <c r="AL361" s="44">
        <f>ROUND(AP360*N(Debts!$D$12)/12,2)</f>
        <v/>
      </c>
      <c r="AM361" s="44">
        <f>MIN(N(Debts!$E$12),AP360+AL361)</f>
        <v/>
      </c>
      <c r="AN361" s="44">
        <f>AP360+AL361-AM361</f>
        <v/>
      </c>
      <c r="AO361" s="44">
        <f>MIN(AN361,MAX(0,$C361-SUMIFS($H361:$AU361,$H$6:$AU$6,"Rest",$H$5:$AU$5,"&lt;"&amp;AN$5)))</f>
        <v/>
      </c>
      <c r="AP361" s="44">
        <f>ROUND(AN361-AO361,2)</f>
        <v/>
      </c>
      <c r="AQ361" s="44">
        <f>ROUND(AU360*N(Debts!$D$13)/12,2)</f>
        <v/>
      </c>
      <c r="AR361" s="44">
        <f>MIN(N(Debts!$E$13),AU360+AQ361)</f>
        <v/>
      </c>
      <c r="AS361" s="44">
        <f>AU360+AQ361-AR361</f>
        <v/>
      </c>
      <c r="AT361" s="44">
        <f>MIN(AS361,MAX(0,$C361-SUMIFS($H361:$AU361,$H$6:$AU$6,"Rest",$H$5:$AU$5,"&lt;"&amp;AS$5)))</f>
        <v/>
      </c>
      <c r="AU361" s="44">
        <f>ROUND(AS361-AT361,2)</f>
        <v/>
      </c>
    </row>
    <row r="362">
      <c r="A362" s="43" t="n">
        <v>355</v>
      </c>
      <c r="B362" s="45">
        <f>EDATE(Plan!$C$7,A362-1)</f>
        <v/>
      </c>
      <c r="C362" s="46">
        <f>IF(F361&lt;=0.005,0,MAX(0,Plan!$C$6-SUMIF($H$6:$AU$6,"Min paid",H362:AU362)))</f>
        <v/>
      </c>
      <c r="D362" s="46">
        <f>SUMIF($H$6:$AU$6,"Interest",H362:AU362)</f>
        <v/>
      </c>
      <c r="E362" s="46">
        <f>SUMIF($H$6:$AU$6,"Min paid",H362:AU362)+SUMIF($H$6:$AU$6,"Extra paid",H362:AU362)</f>
        <v/>
      </c>
      <c r="F362" s="46">
        <f>SUMIF($H$6:$AU$6,"Balance",H362:AU362)</f>
        <v/>
      </c>
      <c r="G362" s="47">
        <f>IF(AND(F362&lt;=0.005,F361&gt;0.005),A362,"")</f>
        <v/>
      </c>
      <c r="H362" s="44">
        <f>ROUND(L361*N(Debts!$D$6)/12,2)</f>
        <v/>
      </c>
      <c r="I362" s="44">
        <f>MIN(N(Debts!$E$6),L361+H362)</f>
        <v/>
      </c>
      <c r="J362" s="44">
        <f>L361+H362-I362</f>
        <v/>
      </c>
      <c r="K362" s="44">
        <f>MIN(J362,MAX(0,$C362-SUMIFS($H362:$AU362,$H$6:$AU$6,"Rest",$H$5:$AU$5,"&lt;"&amp;J$5)))</f>
        <v/>
      </c>
      <c r="L362" s="44">
        <f>ROUND(J362-K362,2)</f>
        <v/>
      </c>
      <c r="M362" s="44">
        <f>ROUND(Q361*N(Debts!$D$7)/12,2)</f>
        <v/>
      </c>
      <c r="N362" s="44">
        <f>MIN(N(Debts!$E$7),Q361+M362)</f>
        <v/>
      </c>
      <c r="O362" s="44">
        <f>Q361+M362-N362</f>
        <v/>
      </c>
      <c r="P362" s="44">
        <f>MIN(O362,MAX(0,$C362-SUMIFS($H362:$AU362,$H$6:$AU$6,"Rest",$H$5:$AU$5,"&lt;"&amp;O$5)))</f>
        <v/>
      </c>
      <c r="Q362" s="44">
        <f>ROUND(O362-P362,2)</f>
        <v/>
      </c>
      <c r="R362" s="44">
        <f>ROUND(V361*N(Debts!$D$8)/12,2)</f>
        <v/>
      </c>
      <c r="S362" s="44">
        <f>MIN(N(Debts!$E$8),V361+R362)</f>
        <v/>
      </c>
      <c r="T362" s="44">
        <f>V361+R362-S362</f>
        <v/>
      </c>
      <c r="U362" s="44">
        <f>MIN(T362,MAX(0,$C362-SUMIFS($H362:$AU362,$H$6:$AU$6,"Rest",$H$5:$AU$5,"&lt;"&amp;T$5)))</f>
        <v/>
      </c>
      <c r="V362" s="44">
        <f>ROUND(T362-U362,2)</f>
        <v/>
      </c>
      <c r="W362" s="44">
        <f>ROUND(AA361*N(Debts!$D$9)/12,2)</f>
        <v/>
      </c>
      <c r="X362" s="44">
        <f>MIN(N(Debts!$E$9),AA361+W362)</f>
        <v/>
      </c>
      <c r="Y362" s="44">
        <f>AA361+W362-X362</f>
        <v/>
      </c>
      <c r="Z362" s="44">
        <f>MIN(Y362,MAX(0,$C362-SUMIFS($H362:$AU362,$H$6:$AU$6,"Rest",$H$5:$AU$5,"&lt;"&amp;Y$5)))</f>
        <v/>
      </c>
      <c r="AA362" s="44">
        <f>ROUND(Y362-Z362,2)</f>
        <v/>
      </c>
      <c r="AB362" s="44">
        <f>ROUND(AF361*N(Debts!$D$10)/12,2)</f>
        <v/>
      </c>
      <c r="AC362" s="44">
        <f>MIN(N(Debts!$E$10),AF361+AB362)</f>
        <v/>
      </c>
      <c r="AD362" s="44">
        <f>AF361+AB362-AC362</f>
        <v/>
      </c>
      <c r="AE362" s="44">
        <f>MIN(AD362,MAX(0,$C362-SUMIFS($H362:$AU362,$H$6:$AU$6,"Rest",$H$5:$AU$5,"&lt;"&amp;AD$5)))</f>
        <v/>
      </c>
      <c r="AF362" s="44">
        <f>ROUND(AD362-AE362,2)</f>
        <v/>
      </c>
      <c r="AG362" s="44">
        <f>ROUND(AK361*N(Debts!$D$11)/12,2)</f>
        <v/>
      </c>
      <c r="AH362" s="44">
        <f>MIN(N(Debts!$E$11),AK361+AG362)</f>
        <v/>
      </c>
      <c r="AI362" s="44">
        <f>AK361+AG362-AH362</f>
        <v/>
      </c>
      <c r="AJ362" s="44">
        <f>MIN(AI362,MAX(0,$C362-SUMIFS($H362:$AU362,$H$6:$AU$6,"Rest",$H$5:$AU$5,"&lt;"&amp;AI$5)))</f>
        <v/>
      </c>
      <c r="AK362" s="44">
        <f>ROUND(AI362-AJ362,2)</f>
        <v/>
      </c>
      <c r="AL362" s="44">
        <f>ROUND(AP361*N(Debts!$D$12)/12,2)</f>
        <v/>
      </c>
      <c r="AM362" s="44">
        <f>MIN(N(Debts!$E$12),AP361+AL362)</f>
        <v/>
      </c>
      <c r="AN362" s="44">
        <f>AP361+AL362-AM362</f>
        <v/>
      </c>
      <c r="AO362" s="44">
        <f>MIN(AN362,MAX(0,$C362-SUMIFS($H362:$AU362,$H$6:$AU$6,"Rest",$H$5:$AU$5,"&lt;"&amp;AN$5)))</f>
        <v/>
      </c>
      <c r="AP362" s="44">
        <f>ROUND(AN362-AO362,2)</f>
        <v/>
      </c>
      <c r="AQ362" s="44">
        <f>ROUND(AU361*N(Debts!$D$13)/12,2)</f>
        <v/>
      </c>
      <c r="AR362" s="44">
        <f>MIN(N(Debts!$E$13),AU361+AQ362)</f>
        <v/>
      </c>
      <c r="AS362" s="44">
        <f>AU361+AQ362-AR362</f>
        <v/>
      </c>
      <c r="AT362" s="44">
        <f>MIN(AS362,MAX(0,$C362-SUMIFS($H362:$AU362,$H$6:$AU$6,"Rest",$H$5:$AU$5,"&lt;"&amp;AS$5)))</f>
        <v/>
      </c>
      <c r="AU362" s="44">
        <f>ROUND(AS362-AT362,2)</f>
        <v/>
      </c>
    </row>
    <row r="363">
      <c r="A363" s="43" t="n">
        <v>356</v>
      </c>
      <c r="B363" s="45">
        <f>EDATE(Plan!$C$7,A363-1)</f>
        <v/>
      </c>
      <c r="C363" s="46">
        <f>IF(F362&lt;=0.005,0,MAX(0,Plan!$C$6-SUMIF($H$6:$AU$6,"Min paid",H363:AU363)))</f>
        <v/>
      </c>
      <c r="D363" s="46">
        <f>SUMIF($H$6:$AU$6,"Interest",H363:AU363)</f>
        <v/>
      </c>
      <c r="E363" s="46">
        <f>SUMIF($H$6:$AU$6,"Min paid",H363:AU363)+SUMIF($H$6:$AU$6,"Extra paid",H363:AU363)</f>
        <v/>
      </c>
      <c r="F363" s="46">
        <f>SUMIF($H$6:$AU$6,"Balance",H363:AU363)</f>
        <v/>
      </c>
      <c r="G363" s="47">
        <f>IF(AND(F363&lt;=0.005,F362&gt;0.005),A363,"")</f>
        <v/>
      </c>
      <c r="H363" s="44">
        <f>ROUND(L362*N(Debts!$D$6)/12,2)</f>
        <v/>
      </c>
      <c r="I363" s="44">
        <f>MIN(N(Debts!$E$6),L362+H363)</f>
        <v/>
      </c>
      <c r="J363" s="44">
        <f>L362+H363-I363</f>
        <v/>
      </c>
      <c r="K363" s="44">
        <f>MIN(J363,MAX(0,$C363-SUMIFS($H363:$AU363,$H$6:$AU$6,"Rest",$H$5:$AU$5,"&lt;"&amp;J$5)))</f>
        <v/>
      </c>
      <c r="L363" s="44">
        <f>ROUND(J363-K363,2)</f>
        <v/>
      </c>
      <c r="M363" s="44">
        <f>ROUND(Q362*N(Debts!$D$7)/12,2)</f>
        <v/>
      </c>
      <c r="N363" s="44">
        <f>MIN(N(Debts!$E$7),Q362+M363)</f>
        <v/>
      </c>
      <c r="O363" s="44">
        <f>Q362+M363-N363</f>
        <v/>
      </c>
      <c r="P363" s="44">
        <f>MIN(O363,MAX(0,$C363-SUMIFS($H363:$AU363,$H$6:$AU$6,"Rest",$H$5:$AU$5,"&lt;"&amp;O$5)))</f>
        <v/>
      </c>
      <c r="Q363" s="44">
        <f>ROUND(O363-P363,2)</f>
        <v/>
      </c>
      <c r="R363" s="44">
        <f>ROUND(V362*N(Debts!$D$8)/12,2)</f>
        <v/>
      </c>
      <c r="S363" s="44">
        <f>MIN(N(Debts!$E$8),V362+R363)</f>
        <v/>
      </c>
      <c r="T363" s="44">
        <f>V362+R363-S363</f>
        <v/>
      </c>
      <c r="U363" s="44">
        <f>MIN(T363,MAX(0,$C363-SUMIFS($H363:$AU363,$H$6:$AU$6,"Rest",$H$5:$AU$5,"&lt;"&amp;T$5)))</f>
        <v/>
      </c>
      <c r="V363" s="44">
        <f>ROUND(T363-U363,2)</f>
        <v/>
      </c>
      <c r="W363" s="44">
        <f>ROUND(AA362*N(Debts!$D$9)/12,2)</f>
        <v/>
      </c>
      <c r="X363" s="44">
        <f>MIN(N(Debts!$E$9),AA362+W363)</f>
        <v/>
      </c>
      <c r="Y363" s="44">
        <f>AA362+W363-X363</f>
        <v/>
      </c>
      <c r="Z363" s="44">
        <f>MIN(Y363,MAX(0,$C363-SUMIFS($H363:$AU363,$H$6:$AU$6,"Rest",$H$5:$AU$5,"&lt;"&amp;Y$5)))</f>
        <v/>
      </c>
      <c r="AA363" s="44">
        <f>ROUND(Y363-Z363,2)</f>
        <v/>
      </c>
      <c r="AB363" s="44">
        <f>ROUND(AF362*N(Debts!$D$10)/12,2)</f>
        <v/>
      </c>
      <c r="AC363" s="44">
        <f>MIN(N(Debts!$E$10),AF362+AB363)</f>
        <v/>
      </c>
      <c r="AD363" s="44">
        <f>AF362+AB363-AC363</f>
        <v/>
      </c>
      <c r="AE363" s="44">
        <f>MIN(AD363,MAX(0,$C363-SUMIFS($H363:$AU363,$H$6:$AU$6,"Rest",$H$5:$AU$5,"&lt;"&amp;AD$5)))</f>
        <v/>
      </c>
      <c r="AF363" s="44">
        <f>ROUND(AD363-AE363,2)</f>
        <v/>
      </c>
      <c r="AG363" s="44">
        <f>ROUND(AK362*N(Debts!$D$11)/12,2)</f>
        <v/>
      </c>
      <c r="AH363" s="44">
        <f>MIN(N(Debts!$E$11),AK362+AG363)</f>
        <v/>
      </c>
      <c r="AI363" s="44">
        <f>AK362+AG363-AH363</f>
        <v/>
      </c>
      <c r="AJ363" s="44">
        <f>MIN(AI363,MAX(0,$C363-SUMIFS($H363:$AU363,$H$6:$AU$6,"Rest",$H$5:$AU$5,"&lt;"&amp;AI$5)))</f>
        <v/>
      </c>
      <c r="AK363" s="44">
        <f>ROUND(AI363-AJ363,2)</f>
        <v/>
      </c>
      <c r="AL363" s="44">
        <f>ROUND(AP362*N(Debts!$D$12)/12,2)</f>
        <v/>
      </c>
      <c r="AM363" s="44">
        <f>MIN(N(Debts!$E$12),AP362+AL363)</f>
        <v/>
      </c>
      <c r="AN363" s="44">
        <f>AP362+AL363-AM363</f>
        <v/>
      </c>
      <c r="AO363" s="44">
        <f>MIN(AN363,MAX(0,$C363-SUMIFS($H363:$AU363,$H$6:$AU$6,"Rest",$H$5:$AU$5,"&lt;"&amp;AN$5)))</f>
        <v/>
      </c>
      <c r="AP363" s="44">
        <f>ROUND(AN363-AO363,2)</f>
        <v/>
      </c>
      <c r="AQ363" s="44">
        <f>ROUND(AU362*N(Debts!$D$13)/12,2)</f>
        <v/>
      </c>
      <c r="AR363" s="44">
        <f>MIN(N(Debts!$E$13),AU362+AQ363)</f>
        <v/>
      </c>
      <c r="AS363" s="44">
        <f>AU362+AQ363-AR363</f>
        <v/>
      </c>
      <c r="AT363" s="44">
        <f>MIN(AS363,MAX(0,$C363-SUMIFS($H363:$AU363,$H$6:$AU$6,"Rest",$H$5:$AU$5,"&lt;"&amp;AS$5)))</f>
        <v/>
      </c>
      <c r="AU363" s="44">
        <f>ROUND(AS363-AT363,2)</f>
        <v/>
      </c>
    </row>
    <row r="364">
      <c r="A364" s="43" t="n">
        <v>357</v>
      </c>
      <c r="B364" s="45">
        <f>EDATE(Plan!$C$7,A364-1)</f>
        <v/>
      </c>
      <c r="C364" s="46">
        <f>IF(F363&lt;=0.005,0,MAX(0,Plan!$C$6-SUMIF($H$6:$AU$6,"Min paid",H364:AU364)))</f>
        <v/>
      </c>
      <c r="D364" s="46">
        <f>SUMIF($H$6:$AU$6,"Interest",H364:AU364)</f>
        <v/>
      </c>
      <c r="E364" s="46">
        <f>SUMIF($H$6:$AU$6,"Min paid",H364:AU364)+SUMIF($H$6:$AU$6,"Extra paid",H364:AU364)</f>
        <v/>
      </c>
      <c r="F364" s="46">
        <f>SUMIF($H$6:$AU$6,"Balance",H364:AU364)</f>
        <v/>
      </c>
      <c r="G364" s="47">
        <f>IF(AND(F364&lt;=0.005,F363&gt;0.005),A364,"")</f>
        <v/>
      </c>
      <c r="H364" s="44">
        <f>ROUND(L363*N(Debts!$D$6)/12,2)</f>
        <v/>
      </c>
      <c r="I364" s="44">
        <f>MIN(N(Debts!$E$6),L363+H364)</f>
        <v/>
      </c>
      <c r="J364" s="44">
        <f>L363+H364-I364</f>
        <v/>
      </c>
      <c r="K364" s="44">
        <f>MIN(J364,MAX(0,$C364-SUMIFS($H364:$AU364,$H$6:$AU$6,"Rest",$H$5:$AU$5,"&lt;"&amp;J$5)))</f>
        <v/>
      </c>
      <c r="L364" s="44">
        <f>ROUND(J364-K364,2)</f>
        <v/>
      </c>
      <c r="M364" s="44">
        <f>ROUND(Q363*N(Debts!$D$7)/12,2)</f>
        <v/>
      </c>
      <c r="N364" s="44">
        <f>MIN(N(Debts!$E$7),Q363+M364)</f>
        <v/>
      </c>
      <c r="O364" s="44">
        <f>Q363+M364-N364</f>
        <v/>
      </c>
      <c r="P364" s="44">
        <f>MIN(O364,MAX(0,$C364-SUMIFS($H364:$AU364,$H$6:$AU$6,"Rest",$H$5:$AU$5,"&lt;"&amp;O$5)))</f>
        <v/>
      </c>
      <c r="Q364" s="44">
        <f>ROUND(O364-P364,2)</f>
        <v/>
      </c>
      <c r="R364" s="44">
        <f>ROUND(V363*N(Debts!$D$8)/12,2)</f>
        <v/>
      </c>
      <c r="S364" s="44">
        <f>MIN(N(Debts!$E$8),V363+R364)</f>
        <v/>
      </c>
      <c r="T364" s="44">
        <f>V363+R364-S364</f>
        <v/>
      </c>
      <c r="U364" s="44">
        <f>MIN(T364,MAX(0,$C364-SUMIFS($H364:$AU364,$H$6:$AU$6,"Rest",$H$5:$AU$5,"&lt;"&amp;T$5)))</f>
        <v/>
      </c>
      <c r="V364" s="44">
        <f>ROUND(T364-U364,2)</f>
        <v/>
      </c>
      <c r="W364" s="44">
        <f>ROUND(AA363*N(Debts!$D$9)/12,2)</f>
        <v/>
      </c>
      <c r="X364" s="44">
        <f>MIN(N(Debts!$E$9),AA363+W364)</f>
        <v/>
      </c>
      <c r="Y364" s="44">
        <f>AA363+W364-X364</f>
        <v/>
      </c>
      <c r="Z364" s="44">
        <f>MIN(Y364,MAX(0,$C364-SUMIFS($H364:$AU364,$H$6:$AU$6,"Rest",$H$5:$AU$5,"&lt;"&amp;Y$5)))</f>
        <v/>
      </c>
      <c r="AA364" s="44">
        <f>ROUND(Y364-Z364,2)</f>
        <v/>
      </c>
      <c r="AB364" s="44">
        <f>ROUND(AF363*N(Debts!$D$10)/12,2)</f>
        <v/>
      </c>
      <c r="AC364" s="44">
        <f>MIN(N(Debts!$E$10),AF363+AB364)</f>
        <v/>
      </c>
      <c r="AD364" s="44">
        <f>AF363+AB364-AC364</f>
        <v/>
      </c>
      <c r="AE364" s="44">
        <f>MIN(AD364,MAX(0,$C364-SUMIFS($H364:$AU364,$H$6:$AU$6,"Rest",$H$5:$AU$5,"&lt;"&amp;AD$5)))</f>
        <v/>
      </c>
      <c r="AF364" s="44">
        <f>ROUND(AD364-AE364,2)</f>
        <v/>
      </c>
      <c r="AG364" s="44">
        <f>ROUND(AK363*N(Debts!$D$11)/12,2)</f>
        <v/>
      </c>
      <c r="AH364" s="44">
        <f>MIN(N(Debts!$E$11),AK363+AG364)</f>
        <v/>
      </c>
      <c r="AI364" s="44">
        <f>AK363+AG364-AH364</f>
        <v/>
      </c>
      <c r="AJ364" s="44">
        <f>MIN(AI364,MAX(0,$C364-SUMIFS($H364:$AU364,$H$6:$AU$6,"Rest",$H$5:$AU$5,"&lt;"&amp;AI$5)))</f>
        <v/>
      </c>
      <c r="AK364" s="44">
        <f>ROUND(AI364-AJ364,2)</f>
        <v/>
      </c>
      <c r="AL364" s="44">
        <f>ROUND(AP363*N(Debts!$D$12)/12,2)</f>
        <v/>
      </c>
      <c r="AM364" s="44">
        <f>MIN(N(Debts!$E$12),AP363+AL364)</f>
        <v/>
      </c>
      <c r="AN364" s="44">
        <f>AP363+AL364-AM364</f>
        <v/>
      </c>
      <c r="AO364" s="44">
        <f>MIN(AN364,MAX(0,$C364-SUMIFS($H364:$AU364,$H$6:$AU$6,"Rest",$H$5:$AU$5,"&lt;"&amp;AN$5)))</f>
        <v/>
      </c>
      <c r="AP364" s="44">
        <f>ROUND(AN364-AO364,2)</f>
        <v/>
      </c>
      <c r="AQ364" s="44">
        <f>ROUND(AU363*N(Debts!$D$13)/12,2)</f>
        <v/>
      </c>
      <c r="AR364" s="44">
        <f>MIN(N(Debts!$E$13),AU363+AQ364)</f>
        <v/>
      </c>
      <c r="AS364" s="44">
        <f>AU363+AQ364-AR364</f>
        <v/>
      </c>
      <c r="AT364" s="44">
        <f>MIN(AS364,MAX(0,$C364-SUMIFS($H364:$AU364,$H$6:$AU$6,"Rest",$H$5:$AU$5,"&lt;"&amp;AS$5)))</f>
        <v/>
      </c>
      <c r="AU364" s="44">
        <f>ROUND(AS364-AT364,2)</f>
        <v/>
      </c>
    </row>
    <row r="365">
      <c r="A365" s="43" t="n">
        <v>358</v>
      </c>
      <c r="B365" s="45">
        <f>EDATE(Plan!$C$7,A365-1)</f>
        <v/>
      </c>
      <c r="C365" s="46">
        <f>IF(F364&lt;=0.005,0,MAX(0,Plan!$C$6-SUMIF($H$6:$AU$6,"Min paid",H365:AU365)))</f>
        <v/>
      </c>
      <c r="D365" s="46">
        <f>SUMIF($H$6:$AU$6,"Interest",H365:AU365)</f>
        <v/>
      </c>
      <c r="E365" s="46">
        <f>SUMIF($H$6:$AU$6,"Min paid",H365:AU365)+SUMIF($H$6:$AU$6,"Extra paid",H365:AU365)</f>
        <v/>
      </c>
      <c r="F365" s="46">
        <f>SUMIF($H$6:$AU$6,"Balance",H365:AU365)</f>
        <v/>
      </c>
      <c r="G365" s="47">
        <f>IF(AND(F365&lt;=0.005,F364&gt;0.005),A365,"")</f>
        <v/>
      </c>
      <c r="H365" s="44">
        <f>ROUND(L364*N(Debts!$D$6)/12,2)</f>
        <v/>
      </c>
      <c r="I365" s="44">
        <f>MIN(N(Debts!$E$6),L364+H365)</f>
        <v/>
      </c>
      <c r="J365" s="44">
        <f>L364+H365-I365</f>
        <v/>
      </c>
      <c r="K365" s="44">
        <f>MIN(J365,MAX(0,$C365-SUMIFS($H365:$AU365,$H$6:$AU$6,"Rest",$H$5:$AU$5,"&lt;"&amp;J$5)))</f>
        <v/>
      </c>
      <c r="L365" s="44">
        <f>ROUND(J365-K365,2)</f>
        <v/>
      </c>
      <c r="M365" s="44">
        <f>ROUND(Q364*N(Debts!$D$7)/12,2)</f>
        <v/>
      </c>
      <c r="N365" s="44">
        <f>MIN(N(Debts!$E$7),Q364+M365)</f>
        <v/>
      </c>
      <c r="O365" s="44">
        <f>Q364+M365-N365</f>
        <v/>
      </c>
      <c r="P365" s="44">
        <f>MIN(O365,MAX(0,$C365-SUMIFS($H365:$AU365,$H$6:$AU$6,"Rest",$H$5:$AU$5,"&lt;"&amp;O$5)))</f>
        <v/>
      </c>
      <c r="Q365" s="44">
        <f>ROUND(O365-P365,2)</f>
        <v/>
      </c>
      <c r="R365" s="44">
        <f>ROUND(V364*N(Debts!$D$8)/12,2)</f>
        <v/>
      </c>
      <c r="S365" s="44">
        <f>MIN(N(Debts!$E$8),V364+R365)</f>
        <v/>
      </c>
      <c r="T365" s="44">
        <f>V364+R365-S365</f>
        <v/>
      </c>
      <c r="U365" s="44">
        <f>MIN(T365,MAX(0,$C365-SUMIFS($H365:$AU365,$H$6:$AU$6,"Rest",$H$5:$AU$5,"&lt;"&amp;T$5)))</f>
        <v/>
      </c>
      <c r="V365" s="44">
        <f>ROUND(T365-U365,2)</f>
        <v/>
      </c>
      <c r="W365" s="44">
        <f>ROUND(AA364*N(Debts!$D$9)/12,2)</f>
        <v/>
      </c>
      <c r="X365" s="44">
        <f>MIN(N(Debts!$E$9),AA364+W365)</f>
        <v/>
      </c>
      <c r="Y365" s="44">
        <f>AA364+W365-X365</f>
        <v/>
      </c>
      <c r="Z365" s="44">
        <f>MIN(Y365,MAX(0,$C365-SUMIFS($H365:$AU365,$H$6:$AU$6,"Rest",$H$5:$AU$5,"&lt;"&amp;Y$5)))</f>
        <v/>
      </c>
      <c r="AA365" s="44">
        <f>ROUND(Y365-Z365,2)</f>
        <v/>
      </c>
      <c r="AB365" s="44">
        <f>ROUND(AF364*N(Debts!$D$10)/12,2)</f>
        <v/>
      </c>
      <c r="AC365" s="44">
        <f>MIN(N(Debts!$E$10),AF364+AB365)</f>
        <v/>
      </c>
      <c r="AD365" s="44">
        <f>AF364+AB365-AC365</f>
        <v/>
      </c>
      <c r="AE365" s="44">
        <f>MIN(AD365,MAX(0,$C365-SUMIFS($H365:$AU365,$H$6:$AU$6,"Rest",$H$5:$AU$5,"&lt;"&amp;AD$5)))</f>
        <v/>
      </c>
      <c r="AF365" s="44">
        <f>ROUND(AD365-AE365,2)</f>
        <v/>
      </c>
      <c r="AG365" s="44">
        <f>ROUND(AK364*N(Debts!$D$11)/12,2)</f>
        <v/>
      </c>
      <c r="AH365" s="44">
        <f>MIN(N(Debts!$E$11),AK364+AG365)</f>
        <v/>
      </c>
      <c r="AI365" s="44">
        <f>AK364+AG365-AH365</f>
        <v/>
      </c>
      <c r="AJ365" s="44">
        <f>MIN(AI365,MAX(0,$C365-SUMIFS($H365:$AU365,$H$6:$AU$6,"Rest",$H$5:$AU$5,"&lt;"&amp;AI$5)))</f>
        <v/>
      </c>
      <c r="AK365" s="44">
        <f>ROUND(AI365-AJ365,2)</f>
        <v/>
      </c>
      <c r="AL365" s="44">
        <f>ROUND(AP364*N(Debts!$D$12)/12,2)</f>
        <v/>
      </c>
      <c r="AM365" s="44">
        <f>MIN(N(Debts!$E$12),AP364+AL365)</f>
        <v/>
      </c>
      <c r="AN365" s="44">
        <f>AP364+AL365-AM365</f>
        <v/>
      </c>
      <c r="AO365" s="44">
        <f>MIN(AN365,MAX(0,$C365-SUMIFS($H365:$AU365,$H$6:$AU$6,"Rest",$H$5:$AU$5,"&lt;"&amp;AN$5)))</f>
        <v/>
      </c>
      <c r="AP365" s="44">
        <f>ROUND(AN365-AO365,2)</f>
        <v/>
      </c>
      <c r="AQ365" s="44">
        <f>ROUND(AU364*N(Debts!$D$13)/12,2)</f>
        <v/>
      </c>
      <c r="AR365" s="44">
        <f>MIN(N(Debts!$E$13),AU364+AQ365)</f>
        <v/>
      </c>
      <c r="AS365" s="44">
        <f>AU364+AQ365-AR365</f>
        <v/>
      </c>
      <c r="AT365" s="44">
        <f>MIN(AS365,MAX(0,$C365-SUMIFS($H365:$AU365,$H$6:$AU$6,"Rest",$H$5:$AU$5,"&lt;"&amp;AS$5)))</f>
        <v/>
      </c>
      <c r="AU365" s="44">
        <f>ROUND(AS365-AT365,2)</f>
        <v/>
      </c>
    </row>
    <row r="366">
      <c r="A366" s="43" t="n">
        <v>359</v>
      </c>
      <c r="B366" s="45">
        <f>EDATE(Plan!$C$7,A366-1)</f>
        <v/>
      </c>
      <c r="C366" s="46">
        <f>IF(F365&lt;=0.005,0,MAX(0,Plan!$C$6-SUMIF($H$6:$AU$6,"Min paid",H366:AU366)))</f>
        <v/>
      </c>
      <c r="D366" s="46">
        <f>SUMIF($H$6:$AU$6,"Interest",H366:AU366)</f>
        <v/>
      </c>
      <c r="E366" s="46">
        <f>SUMIF($H$6:$AU$6,"Min paid",H366:AU366)+SUMIF($H$6:$AU$6,"Extra paid",H366:AU366)</f>
        <v/>
      </c>
      <c r="F366" s="46">
        <f>SUMIF($H$6:$AU$6,"Balance",H366:AU366)</f>
        <v/>
      </c>
      <c r="G366" s="47">
        <f>IF(AND(F366&lt;=0.005,F365&gt;0.005),A366,"")</f>
        <v/>
      </c>
      <c r="H366" s="44">
        <f>ROUND(L365*N(Debts!$D$6)/12,2)</f>
        <v/>
      </c>
      <c r="I366" s="44">
        <f>MIN(N(Debts!$E$6),L365+H366)</f>
        <v/>
      </c>
      <c r="J366" s="44">
        <f>L365+H366-I366</f>
        <v/>
      </c>
      <c r="K366" s="44">
        <f>MIN(J366,MAX(0,$C366-SUMIFS($H366:$AU366,$H$6:$AU$6,"Rest",$H$5:$AU$5,"&lt;"&amp;J$5)))</f>
        <v/>
      </c>
      <c r="L366" s="44">
        <f>ROUND(J366-K366,2)</f>
        <v/>
      </c>
      <c r="M366" s="44">
        <f>ROUND(Q365*N(Debts!$D$7)/12,2)</f>
        <v/>
      </c>
      <c r="N366" s="44">
        <f>MIN(N(Debts!$E$7),Q365+M366)</f>
        <v/>
      </c>
      <c r="O366" s="44">
        <f>Q365+M366-N366</f>
        <v/>
      </c>
      <c r="P366" s="44">
        <f>MIN(O366,MAX(0,$C366-SUMIFS($H366:$AU366,$H$6:$AU$6,"Rest",$H$5:$AU$5,"&lt;"&amp;O$5)))</f>
        <v/>
      </c>
      <c r="Q366" s="44">
        <f>ROUND(O366-P366,2)</f>
        <v/>
      </c>
      <c r="R366" s="44">
        <f>ROUND(V365*N(Debts!$D$8)/12,2)</f>
        <v/>
      </c>
      <c r="S366" s="44">
        <f>MIN(N(Debts!$E$8),V365+R366)</f>
        <v/>
      </c>
      <c r="T366" s="44">
        <f>V365+R366-S366</f>
        <v/>
      </c>
      <c r="U366" s="44">
        <f>MIN(T366,MAX(0,$C366-SUMIFS($H366:$AU366,$H$6:$AU$6,"Rest",$H$5:$AU$5,"&lt;"&amp;T$5)))</f>
        <v/>
      </c>
      <c r="V366" s="44">
        <f>ROUND(T366-U366,2)</f>
        <v/>
      </c>
      <c r="W366" s="44">
        <f>ROUND(AA365*N(Debts!$D$9)/12,2)</f>
        <v/>
      </c>
      <c r="X366" s="44">
        <f>MIN(N(Debts!$E$9),AA365+W366)</f>
        <v/>
      </c>
      <c r="Y366" s="44">
        <f>AA365+W366-X366</f>
        <v/>
      </c>
      <c r="Z366" s="44">
        <f>MIN(Y366,MAX(0,$C366-SUMIFS($H366:$AU366,$H$6:$AU$6,"Rest",$H$5:$AU$5,"&lt;"&amp;Y$5)))</f>
        <v/>
      </c>
      <c r="AA366" s="44">
        <f>ROUND(Y366-Z366,2)</f>
        <v/>
      </c>
      <c r="AB366" s="44">
        <f>ROUND(AF365*N(Debts!$D$10)/12,2)</f>
        <v/>
      </c>
      <c r="AC366" s="44">
        <f>MIN(N(Debts!$E$10),AF365+AB366)</f>
        <v/>
      </c>
      <c r="AD366" s="44">
        <f>AF365+AB366-AC366</f>
        <v/>
      </c>
      <c r="AE366" s="44">
        <f>MIN(AD366,MAX(0,$C366-SUMIFS($H366:$AU366,$H$6:$AU$6,"Rest",$H$5:$AU$5,"&lt;"&amp;AD$5)))</f>
        <v/>
      </c>
      <c r="AF366" s="44">
        <f>ROUND(AD366-AE366,2)</f>
        <v/>
      </c>
      <c r="AG366" s="44">
        <f>ROUND(AK365*N(Debts!$D$11)/12,2)</f>
        <v/>
      </c>
      <c r="AH366" s="44">
        <f>MIN(N(Debts!$E$11),AK365+AG366)</f>
        <v/>
      </c>
      <c r="AI366" s="44">
        <f>AK365+AG366-AH366</f>
        <v/>
      </c>
      <c r="AJ366" s="44">
        <f>MIN(AI366,MAX(0,$C366-SUMIFS($H366:$AU366,$H$6:$AU$6,"Rest",$H$5:$AU$5,"&lt;"&amp;AI$5)))</f>
        <v/>
      </c>
      <c r="AK366" s="44">
        <f>ROUND(AI366-AJ366,2)</f>
        <v/>
      </c>
      <c r="AL366" s="44">
        <f>ROUND(AP365*N(Debts!$D$12)/12,2)</f>
        <v/>
      </c>
      <c r="AM366" s="44">
        <f>MIN(N(Debts!$E$12),AP365+AL366)</f>
        <v/>
      </c>
      <c r="AN366" s="44">
        <f>AP365+AL366-AM366</f>
        <v/>
      </c>
      <c r="AO366" s="44">
        <f>MIN(AN366,MAX(0,$C366-SUMIFS($H366:$AU366,$H$6:$AU$6,"Rest",$H$5:$AU$5,"&lt;"&amp;AN$5)))</f>
        <v/>
      </c>
      <c r="AP366" s="44">
        <f>ROUND(AN366-AO366,2)</f>
        <v/>
      </c>
      <c r="AQ366" s="44">
        <f>ROUND(AU365*N(Debts!$D$13)/12,2)</f>
        <v/>
      </c>
      <c r="AR366" s="44">
        <f>MIN(N(Debts!$E$13),AU365+AQ366)</f>
        <v/>
      </c>
      <c r="AS366" s="44">
        <f>AU365+AQ366-AR366</f>
        <v/>
      </c>
      <c r="AT366" s="44">
        <f>MIN(AS366,MAX(0,$C366-SUMIFS($H366:$AU366,$H$6:$AU$6,"Rest",$H$5:$AU$5,"&lt;"&amp;AS$5)))</f>
        <v/>
      </c>
      <c r="AU366" s="44">
        <f>ROUND(AS366-AT366,2)</f>
        <v/>
      </c>
    </row>
    <row r="367">
      <c r="A367" s="43" t="n">
        <v>360</v>
      </c>
      <c r="B367" s="45">
        <f>EDATE(Plan!$C$7,A367-1)</f>
        <v/>
      </c>
      <c r="C367" s="46">
        <f>IF(F366&lt;=0.005,0,MAX(0,Plan!$C$6-SUMIF($H$6:$AU$6,"Min paid",H367:AU367)))</f>
        <v/>
      </c>
      <c r="D367" s="46">
        <f>SUMIF($H$6:$AU$6,"Interest",H367:AU367)</f>
        <v/>
      </c>
      <c r="E367" s="46">
        <f>SUMIF($H$6:$AU$6,"Min paid",H367:AU367)+SUMIF($H$6:$AU$6,"Extra paid",H367:AU367)</f>
        <v/>
      </c>
      <c r="F367" s="46">
        <f>SUMIF($H$6:$AU$6,"Balance",H367:AU367)</f>
        <v/>
      </c>
      <c r="G367" s="47">
        <f>IF(AND(F367&lt;=0.005,F366&gt;0.005),A367,"")</f>
        <v/>
      </c>
      <c r="H367" s="44">
        <f>ROUND(L366*N(Debts!$D$6)/12,2)</f>
        <v/>
      </c>
      <c r="I367" s="44">
        <f>MIN(N(Debts!$E$6),L366+H367)</f>
        <v/>
      </c>
      <c r="J367" s="44">
        <f>L366+H367-I367</f>
        <v/>
      </c>
      <c r="K367" s="44">
        <f>MIN(J367,MAX(0,$C367-SUMIFS($H367:$AU367,$H$6:$AU$6,"Rest",$H$5:$AU$5,"&lt;"&amp;J$5)))</f>
        <v/>
      </c>
      <c r="L367" s="44">
        <f>ROUND(J367-K367,2)</f>
        <v/>
      </c>
      <c r="M367" s="44">
        <f>ROUND(Q366*N(Debts!$D$7)/12,2)</f>
        <v/>
      </c>
      <c r="N367" s="44">
        <f>MIN(N(Debts!$E$7),Q366+M367)</f>
        <v/>
      </c>
      <c r="O367" s="44">
        <f>Q366+M367-N367</f>
        <v/>
      </c>
      <c r="P367" s="44">
        <f>MIN(O367,MAX(0,$C367-SUMIFS($H367:$AU367,$H$6:$AU$6,"Rest",$H$5:$AU$5,"&lt;"&amp;O$5)))</f>
        <v/>
      </c>
      <c r="Q367" s="44">
        <f>ROUND(O367-P367,2)</f>
        <v/>
      </c>
      <c r="R367" s="44">
        <f>ROUND(V366*N(Debts!$D$8)/12,2)</f>
        <v/>
      </c>
      <c r="S367" s="44">
        <f>MIN(N(Debts!$E$8),V366+R367)</f>
        <v/>
      </c>
      <c r="T367" s="44">
        <f>V366+R367-S367</f>
        <v/>
      </c>
      <c r="U367" s="44">
        <f>MIN(T367,MAX(0,$C367-SUMIFS($H367:$AU367,$H$6:$AU$6,"Rest",$H$5:$AU$5,"&lt;"&amp;T$5)))</f>
        <v/>
      </c>
      <c r="V367" s="44">
        <f>ROUND(T367-U367,2)</f>
        <v/>
      </c>
      <c r="W367" s="44">
        <f>ROUND(AA366*N(Debts!$D$9)/12,2)</f>
        <v/>
      </c>
      <c r="X367" s="44">
        <f>MIN(N(Debts!$E$9),AA366+W367)</f>
        <v/>
      </c>
      <c r="Y367" s="44">
        <f>AA366+W367-X367</f>
        <v/>
      </c>
      <c r="Z367" s="44">
        <f>MIN(Y367,MAX(0,$C367-SUMIFS($H367:$AU367,$H$6:$AU$6,"Rest",$H$5:$AU$5,"&lt;"&amp;Y$5)))</f>
        <v/>
      </c>
      <c r="AA367" s="44">
        <f>ROUND(Y367-Z367,2)</f>
        <v/>
      </c>
      <c r="AB367" s="44">
        <f>ROUND(AF366*N(Debts!$D$10)/12,2)</f>
        <v/>
      </c>
      <c r="AC367" s="44">
        <f>MIN(N(Debts!$E$10),AF366+AB367)</f>
        <v/>
      </c>
      <c r="AD367" s="44">
        <f>AF366+AB367-AC367</f>
        <v/>
      </c>
      <c r="AE367" s="44">
        <f>MIN(AD367,MAX(0,$C367-SUMIFS($H367:$AU367,$H$6:$AU$6,"Rest",$H$5:$AU$5,"&lt;"&amp;AD$5)))</f>
        <v/>
      </c>
      <c r="AF367" s="44">
        <f>ROUND(AD367-AE367,2)</f>
        <v/>
      </c>
      <c r="AG367" s="44">
        <f>ROUND(AK366*N(Debts!$D$11)/12,2)</f>
        <v/>
      </c>
      <c r="AH367" s="44">
        <f>MIN(N(Debts!$E$11),AK366+AG367)</f>
        <v/>
      </c>
      <c r="AI367" s="44">
        <f>AK366+AG367-AH367</f>
        <v/>
      </c>
      <c r="AJ367" s="44">
        <f>MIN(AI367,MAX(0,$C367-SUMIFS($H367:$AU367,$H$6:$AU$6,"Rest",$H$5:$AU$5,"&lt;"&amp;AI$5)))</f>
        <v/>
      </c>
      <c r="AK367" s="44">
        <f>ROUND(AI367-AJ367,2)</f>
        <v/>
      </c>
      <c r="AL367" s="44">
        <f>ROUND(AP366*N(Debts!$D$12)/12,2)</f>
        <v/>
      </c>
      <c r="AM367" s="44">
        <f>MIN(N(Debts!$E$12),AP366+AL367)</f>
        <v/>
      </c>
      <c r="AN367" s="44">
        <f>AP366+AL367-AM367</f>
        <v/>
      </c>
      <c r="AO367" s="44">
        <f>MIN(AN367,MAX(0,$C367-SUMIFS($H367:$AU367,$H$6:$AU$6,"Rest",$H$5:$AU$5,"&lt;"&amp;AN$5)))</f>
        <v/>
      </c>
      <c r="AP367" s="44">
        <f>ROUND(AN367-AO367,2)</f>
        <v/>
      </c>
      <c r="AQ367" s="44">
        <f>ROUND(AU366*N(Debts!$D$13)/12,2)</f>
        <v/>
      </c>
      <c r="AR367" s="44">
        <f>MIN(N(Debts!$E$13),AU366+AQ367)</f>
        <v/>
      </c>
      <c r="AS367" s="44">
        <f>AU366+AQ367-AR367</f>
        <v/>
      </c>
      <c r="AT367" s="44">
        <f>MIN(AS367,MAX(0,$C367-SUMIFS($H367:$AU367,$H$6:$AU$6,"Rest",$H$5:$AU$5,"&lt;"&amp;AS$5)))</f>
        <v/>
      </c>
      <c r="AU367" s="44">
        <f>ROUND(AS367-AT367,2)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B37"/>
  <pageMargins left="0.75" right="0.75" top="1" bottom="1" header="0.5" footer="0.5"/>
  <pageSetup orientation="portrait" fitToHeight="0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AU367"/>
  <sheetViews>
    <sheetView showGridLines="0" workbookViewId="0">
      <pane xSplit="7" ySplit="6" topLeftCell="H7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1"/>
  <cols>
    <col width="7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outlineLevel="1" width="10" customWidth="1" min="8" max="8"/>
    <col outlineLevel="1" width="10" customWidth="1" min="9" max="9"/>
    <col outlineLevel="1" width="10" customWidth="1" min="10" max="10"/>
    <col outlineLevel="1" width="10" customWidth="1" min="11" max="11"/>
    <col outlineLevel="1" width="10" customWidth="1" min="12" max="12"/>
    <col outlineLevel="1" width="10" customWidth="1" min="13" max="13"/>
    <col outlineLevel="1" width="10" customWidth="1" min="14" max="14"/>
    <col outlineLevel="1" width="10" customWidth="1" min="15" max="15"/>
    <col outlineLevel="1" width="10" customWidth="1" min="16" max="16"/>
    <col outlineLevel="1" width="10" customWidth="1" min="17" max="17"/>
    <col outlineLevel="1" width="10" customWidth="1" min="18" max="18"/>
    <col outlineLevel="1" width="10" customWidth="1" min="19" max="19"/>
    <col outlineLevel="1" width="10" customWidth="1" min="20" max="20"/>
    <col outlineLevel="1" width="10" customWidth="1" min="21" max="21"/>
    <col outlineLevel="1" width="10" customWidth="1" min="22" max="22"/>
    <col outlineLevel="1" width="10" customWidth="1" min="23" max="23"/>
    <col outlineLevel="1" width="10" customWidth="1" min="24" max="24"/>
    <col outlineLevel="1" width="10" customWidth="1" min="25" max="25"/>
    <col outlineLevel="1" width="10" customWidth="1" min="26" max="26"/>
    <col outlineLevel="1" width="10" customWidth="1" min="27" max="27"/>
    <col outlineLevel="1" width="10" customWidth="1" min="28" max="28"/>
    <col outlineLevel="1" width="10" customWidth="1" min="29" max="29"/>
    <col outlineLevel="1" width="10" customWidth="1" min="30" max="30"/>
    <col outlineLevel="1" width="10" customWidth="1" min="31" max="31"/>
    <col outlineLevel="1" width="10" customWidth="1" min="32" max="32"/>
    <col outlineLevel="1" width="10" customWidth="1" min="33" max="33"/>
    <col outlineLevel="1" width="10" customWidth="1" min="34" max="34"/>
    <col outlineLevel="1" width="10" customWidth="1" min="35" max="35"/>
    <col outlineLevel="1" width="10" customWidth="1" min="36" max="36"/>
    <col outlineLevel="1" width="10" customWidth="1" min="37" max="37"/>
    <col outlineLevel="1" width="10" customWidth="1" min="38" max="38"/>
    <col outlineLevel="1" width="10" customWidth="1" min="39" max="39"/>
    <col outlineLevel="1" width="10" customWidth="1" min="40" max="40"/>
    <col outlineLevel="1" width="10" customWidth="1" min="41" max="41"/>
    <col outlineLevel="1" width="10" customWidth="1" min="42" max="42"/>
    <col outlineLevel="1" width="10" customWidth="1" min="43" max="43"/>
    <col outlineLevel="1" width="10" customWidth="1" min="44" max="44"/>
    <col outlineLevel="1" width="10" customWidth="1" min="45" max="45"/>
    <col outlineLevel="1" width="10" customWidth="1" min="46" max="46"/>
    <col outlineLevel="1" width="10" customWidth="1" min="47" max="47"/>
  </cols>
  <sheetData>
    <row r="1" ht="32" customHeight="1">
      <c r="A1" s="10" t="inlineStr">
        <is>
          <t>Snowball: smallest balance first</t>
        </is>
      </c>
    </row>
    <row r="2">
      <c r="A2" s="11" t="inlineStr">
        <is>
          <t>Worked out for you month by month. Nothing to type here.</t>
        </is>
      </c>
    </row>
    <row r="3">
      <c r="H3" s="38" t="inlineStr">
        <is>
          <t>Each debt, month by month (scroll right)</t>
        </is>
      </c>
    </row>
    <row r="4">
      <c r="C4" s="39" t="inlineStr">
        <is>
          <t>All debts together</t>
        </is>
      </c>
      <c r="H4" s="39">
        <f>IF(Debts!A6="","",Debts!A6)</f>
        <v/>
      </c>
      <c r="M4" s="39">
        <f>IF(Debts!A7="","",Debts!A7)</f>
        <v/>
      </c>
      <c r="R4" s="39">
        <f>IF(Debts!A8="","",Debts!A8)</f>
        <v/>
      </c>
      <c r="W4" s="39">
        <f>IF(Debts!A9="","",Debts!A9)</f>
        <v/>
      </c>
      <c r="AB4" s="39">
        <f>IF(Debts!A10="","",Debts!A10)</f>
        <v/>
      </c>
      <c r="AG4" s="39">
        <f>IF(Debts!A11="","",Debts!A11)</f>
        <v/>
      </c>
      <c r="AL4" s="39">
        <f>IF(Debts!A12="","",Debts!A12)</f>
        <v/>
      </c>
      <c r="AQ4" s="39">
        <f>IF(Debts!A13="","",Debts!A13)</f>
        <v/>
      </c>
    </row>
    <row r="5">
      <c r="H5" s="19">
        <f>IF(Debts!G6="",99,Debts!G6)</f>
        <v/>
      </c>
      <c r="I5" s="19">
        <f>IF(Debts!G6="",99,Debts!G6)</f>
        <v/>
      </c>
      <c r="J5" s="19">
        <f>IF(Debts!G6="",99,Debts!G6)</f>
        <v/>
      </c>
      <c r="K5" s="19">
        <f>IF(Debts!G6="",99,Debts!G6)</f>
        <v/>
      </c>
      <c r="L5" s="19">
        <f>IF(Debts!G6="",99,Debts!G6)</f>
        <v/>
      </c>
      <c r="M5" s="19">
        <f>IF(Debts!G7="",99,Debts!G7)</f>
        <v/>
      </c>
      <c r="N5" s="19">
        <f>IF(Debts!G7="",99,Debts!G7)</f>
        <v/>
      </c>
      <c r="O5" s="19">
        <f>IF(Debts!G7="",99,Debts!G7)</f>
        <v/>
      </c>
      <c r="P5" s="19">
        <f>IF(Debts!G7="",99,Debts!G7)</f>
        <v/>
      </c>
      <c r="Q5" s="19">
        <f>IF(Debts!G7="",99,Debts!G7)</f>
        <v/>
      </c>
      <c r="R5" s="19">
        <f>IF(Debts!G8="",99,Debts!G8)</f>
        <v/>
      </c>
      <c r="S5" s="19">
        <f>IF(Debts!G8="",99,Debts!G8)</f>
        <v/>
      </c>
      <c r="T5" s="19">
        <f>IF(Debts!G8="",99,Debts!G8)</f>
        <v/>
      </c>
      <c r="U5" s="19">
        <f>IF(Debts!G8="",99,Debts!G8)</f>
        <v/>
      </c>
      <c r="V5" s="19">
        <f>IF(Debts!G8="",99,Debts!G8)</f>
        <v/>
      </c>
      <c r="W5" s="19">
        <f>IF(Debts!G9="",99,Debts!G9)</f>
        <v/>
      </c>
      <c r="X5" s="19">
        <f>IF(Debts!G9="",99,Debts!G9)</f>
        <v/>
      </c>
      <c r="Y5" s="19">
        <f>IF(Debts!G9="",99,Debts!G9)</f>
        <v/>
      </c>
      <c r="Z5" s="19">
        <f>IF(Debts!G9="",99,Debts!G9)</f>
        <v/>
      </c>
      <c r="AA5" s="19">
        <f>IF(Debts!G9="",99,Debts!G9)</f>
        <v/>
      </c>
      <c r="AB5" s="19">
        <f>IF(Debts!G10="",99,Debts!G10)</f>
        <v/>
      </c>
      <c r="AC5" s="19">
        <f>IF(Debts!G10="",99,Debts!G10)</f>
        <v/>
      </c>
      <c r="AD5" s="19">
        <f>IF(Debts!G10="",99,Debts!G10)</f>
        <v/>
      </c>
      <c r="AE5" s="19">
        <f>IF(Debts!G10="",99,Debts!G10)</f>
        <v/>
      </c>
      <c r="AF5" s="19">
        <f>IF(Debts!G10="",99,Debts!G10)</f>
        <v/>
      </c>
      <c r="AG5" s="19">
        <f>IF(Debts!G11="",99,Debts!G11)</f>
        <v/>
      </c>
      <c r="AH5" s="19">
        <f>IF(Debts!G11="",99,Debts!G11)</f>
        <v/>
      </c>
      <c r="AI5" s="19">
        <f>IF(Debts!G11="",99,Debts!G11)</f>
        <v/>
      </c>
      <c r="AJ5" s="19">
        <f>IF(Debts!G11="",99,Debts!G11)</f>
        <v/>
      </c>
      <c r="AK5" s="19">
        <f>IF(Debts!G11="",99,Debts!G11)</f>
        <v/>
      </c>
      <c r="AL5" s="19">
        <f>IF(Debts!G12="",99,Debts!G12)</f>
        <v/>
      </c>
      <c r="AM5" s="19">
        <f>IF(Debts!G12="",99,Debts!G12)</f>
        <v/>
      </c>
      <c r="AN5" s="19">
        <f>IF(Debts!G12="",99,Debts!G12)</f>
        <v/>
      </c>
      <c r="AO5" s="19">
        <f>IF(Debts!G12="",99,Debts!G12)</f>
        <v/>
      </c>
      <c r="AP5" s="19">
        <f>IF(Debts!G12="",99,Debts!G12)</f>
        <v/>
      </c>
      <c r="AQ5" s="19">
        <f>IF(Debts!G13="",99,Debts!G13)</f>
        <v/>
      </c>
      <c r="AR5" s="19">
        <f>IF(Debts!G13="",99,Debts!G13)</f>
        <v/>
      </c>
      <c r="AS5" s="19">
        <f>IF(Debts!G13="",99,Debts!G13)</f>
        <v/>
      </c>
      <c r="AT5" s="19">
        <f>IF(Debts!G13="",99,Debts!G13)</f>
        <v/>
      </c>
      <c r="AU5" s="19">
        <f>IF(Debts!G13="",99,Debts!G13)</f>
        <v/>
      </c>
    </row>
    <row r="6" ht="30" customHeight="1">
      <c r="A6" s="40" t="inlineStr">
        <is>
          <t>Month</t>
        </is>
      </c>
      <c r="B6" s="40" t="inlineStr">
        <is>
          <t>Date</t>
        </is>
      </c>
      <c r="C6" s="14" t="inlineStr">
        <is>
          <t>Spare after minimums</t>
        </is>
      </c>
      <c r="D6" s="14" t="inlineStr">
        <is>
          <t>Interest this month</t>
        </is>
      </c>
      <c r="E6" s="14" t="inlineStr">
        <is>
          <t>Paid this month</t>
        </is>
      </c>
      <c r="F6" s="14" t="inlineStr">
        <is>
          <t>Owed at month end</t>
        </is>
      </c>
      <c r="G6" s="14" t="inlineStr">
        <is>
          <t>Debt-free month</t>
        </is>
      </c>
      <c r="H6" s="41" t="inlineStr">
        <is>
          <t>Interest</t>
        </is>
      </c>
      <c r="I6" s="41" t="inlineStr">
        <is>
          <t>Min paid</t>
        </is>
      </c>
      <c r="J6" s="41" t="inlineStr">
        <is>
          <t>Rest</t>
        </is>
      </c>
      <c r="K6" s="41" t="inlineStr">
        <is>
          <t>Extra paid</t>
        </is>
      </c>
      <c r="L6" s="41" t="inlineStr">
        <is>
          <t>Balance</t>
        </is>
      </c>
      <c r="M6" s="42" t="inlineStr">
        <is>
          <t>Interest</t>
        </is>
      </c>
      <c r="N6" s="42" t="inlineStr">
        <is>
          <t>Min paid</t>
        </is>
      </c>
      <c r="O6" s="42" t="inlineStr">
        <is>
          <t>Rest</t>
        </is>
      </c>
      <c r="P6" s="42" t="inlineStr">
        <is>
          <t>Extra paid</t>
        </is>
      </c>
      <c r="Q6" s="42" t="inlineStr">
        <is>
          <t>Balance</t>
        </is>
      </c>
      <c r="R6" s="41" t="inlineStr">
        <is>
          <t>Interest</t>
        </is>
      </c>
      <c r="S6" s="41" t="inlineStr">
        <is>
          <t>Min paid</t>
        </is>
      </c>
      <c r="T6" s="41" t="inlineStr">
        <is>
          <t>Rest</t>
        </is>
      </c>
      <c r="U6" s="41" t="inlineStr">
        <is>
          <t>Extra paid</t>
        </is>
      </c>
      <c r="V6" s="41" t="inlineStr">
        <is>
          <t>Balance</t>
        </is>
      </c>
      <c r="W6" s="42" t="inlineStr">
        <is>
          <t>Interest</t>
        </is>
      </c>
      <c r="X6" s="42" t="inlineStr">
        <is>
          <t>Min paid</t>
        </is>
      </c>
      <c r="Y6" s="42" t="inlineStr">
        <is>
          <t>Rest</t>
        </is>
      </c>
      <c r="Z6" s="42" t="inlineStr">
        <is>
          <t>Extra paid</t>
        </is>
      </c>
      <c r="AA6" s="42" t="inlineStr">
        <is>
          <t>Balance</t>
        </is>
      </c>
      <c r="AB6" s="41" t="inlineStr">
        <is>
          <t>Interest</t>
        </is>
      </c>
      <c r="AC6" s="41" t="inlineStr">
        <is>
          <t>Min paid</t>
        </is>
      </c>
      <c r="AD6" s="41" t="inlineStr">
        <is>
          <t>Rest</t>
        </is>
      </c>
      <c r="AE6" s="41" t="inlineStr">
        <is>
          <t>Extra paid</t>
        </is>
      </c>
      <c r="AF6" s="41" t="inlineStr">
        <is>
          <t>Balance</t>
        </is>
      </c>
      <c r="AG6" s="42" t="inlineStr">
        <is>
          <t>Interest</t>
        </is>
      </c>
      <c r="AH6" s="42" t="inlineStr">
        <is>
          <t>Min paid</t>
        </is>
      </c>
      <c r="AI6" s="42" t="inlineStr">
        <is>
          <t>Rest</t>
        </is>
      </c>
      <c r="AJ6" s="42" t="inlineStr">
        <is>
          <t>Extra paid</t>
        </is>
      </c>
      <c r="AK6" s="42" t="inlineStr">
        <is>
          <t>Balance</t>
        </is>
      </c>
      <c r="AL6" s="41" t="inlineStr">
        <is>
          <t>Interest</t>
        </is>
      </c>
      <c r="AM6" s="41" t="inlineStr">
        <is>
          <t>Min paid</t>
        </is>
      </c>
      <c r="AN6" s="41" t="inlineStr">
        <is>
          <t>Rest</t>
        </is>
      </c>
      <c r="AO6" s="41" t="inlineStr">
        <is>
          <t>Extra paid</t>
        </is>
      </c>
      <c r="AP6" s="41" t="inlineStr">
        <is>
          <t>Balance</t>
        </is>
      </c>
      <c r="AQ6" s="42" t="inlineStr">
        <is>
          <t>Interest</t>
        </is>
      </c>
      <c r="AR6" s="42" t="inlineStr">
        <is>
          <t>Min paid</t>
        </is>
      </c>
      <c r="AS6" s="42" t="inlineStr">
        <is>
          <t>Rest</t>
        </is>
      </c>
      <c r="AT6" s="42" t="inlineStr">
        <is>
          <t>Extra paid</t>
        </is>
      </c>
      <c r="AU6" s="42" t="inlineStr">
        <is>
          <t>Balance</t>
        </is>
      </c>
    </row>
    <row r="7">
      <c r="A7" s="43" t="n">
        <v>0</v>
      </c>
      <c r="B7" s="43" t="inlineStr">
        <is>
          <t>Start</t>
        </is>
      </c>
      <c r="F7" s="44">
        <f>SUMIF($H$6:$AU$6,"Balance",H7:AU7)</f>
        <v/>
      </c>
      <c r="L7" s="44">
        <f>N(Debts!C6)</f>
        <v/>
      </c>
      <c r="Q7" s="44">
        <f>N(Debts!C7)</f>
        <v/>
      </c>
      <c r="V7" s="44">
        <f>N(Debts!C8)</f>
        <v/>
      </c>
      <c r="AA7" s="44">
        <f>N(Debts!C9)</f>
        <v/>
      </c>
      <c r="AF7" s="44">
        <f>N(Debts!C10)</f>
        <v/>
      </c>
      <c r="AK7" s="44">
        <f>N(Debts!C11)</f>
        <v/>
      </c>
      <c r="AP7" s="44">
        <f>N(Debts!C12)</f>
        <v/>
      </c>
      <c r="AU7" s="44">
        <f>N(Debts!C13)</f>
        <v/>
      </c>
    </row>
    <row r="8">
      <c r="A8" s="43" t="n">
        <v>1</v>
      </c>
      <c r="B8" s="45">
        <f>EDATE(Plan!$C$7,A8-1)</f>
        <v/>
      </c>
      <c r="C8" s="46">
        <f>IF(F7&lt;=0.005,0,MAX(0,Plan!$C$6-SUMIF($H$6:$AU$6,"Min paid",H8:AU8)))</f>
        <v/>
      </c>
      <c r="D8" s="46">
        <f>SUMIF($H$6:$AU$6,"Interest",H8:AU8)</f>
        <v/>
      </c>
      <c r="E8" s="46">
        <f>SUMIF($H$6:$AU$6,"Min paid",H8:AU8)+SUMIF($H$6:$AU$6,"Extra paid",H8:AU8)</f>
        <v/>
      </c>
      <c r="F8" s="46">
        <f>SUMIF($H$6:$AU$6,"Balance",H8:AU8)</f>
        <v/>
      </c>
      <c r="G8" s="47">
        <f>IF(AND(F8&lt;=0.005,F7&gt;0.005),A8,"")</f>
        <v/>
      </c>
      <c r="H8" s="44">
        <f>ROUND(L7*N(Debts!$D$6)/12,2)</f>
        <v/>
      </c>
      <c r="I8" s="44">
        <f>MIN(N(Debts!$E$6),L7+H8)</f>
        <v/>
      </c>
      <c r="J8" s="44">
        <f>L7+H8-I8</f>
        <v/>
      </c>
      <c r="K8" s="44">
        <f>MIN(J8,MAX(0,$C8-SUMIFS($H8:$AU8,$H$6:$AU$6,"Rest",$H$5:$AU$5,"&lt;"&amp;J$5)))</f>
        <v/>
      </c>
      <c r="L8" s="44">
        <f>ROUND(J8-K8,2)</f>
        <v/>
      </c>
      <c r="M8" s="44">
        <f>ROUND(Q7*N(Debts!$D$7)/12,2)</f>
        <v/>
      </c>
      <c r="N8" s="44">
        <f>MIN(N(Debts!$E$7),Q7+M8)</f>
        <v/>
      </c>
      <c r="O8" s="44">
        <f>Q7+M8-N8</f>
        <v/>
      </c>
      <c r="P8" s="44">
        <f>MIN(O8,MAX(0,$C8-SUMIFS($H8:$AU8,$H$6:$AU$6,"Rest",$H$5:$AU$5,"&lt;"&amp;O$5)))</f>
        <v/>
      </c>
      <c r="Q8" s="44">
        <f>ROUND(O8-P8,2)</f>
        <v/>
      </c>
      <c r="R8" s="44">
        <f>ROUND(V7*N(Debts!$D$8)/12,2)</f>
        <v/>
      </c>
      <c r="S8" s="44">
        <f>MIN(N(Debts!$E$8),V7+R8)</f>
        <v/>
      </c>
      <c r="T8" s="44">
        <f>V7+R8-S8</f>
        <v/>
      </c>
      <c r="U8" s="44">
        <f>MIN(T8,MAX(0,$C8-SUMIFS($H8:$AU8,$H$6:$AU$6,"Rest",$H$5:$AU$5,"&lt;"&amp;T$5)))</f>
        <v/>
      </c>
      <c r="V8" s="44">
        <f>ROUND(T8-U8,2)</f>
        <v/>
      </c>
      <c r="W8" s="44">
        <f>ROUND(AA7*N(Debts!$D$9)/12,2)</f>
        <v/>
      </c>
      <c r="X8" s="44">
        <f>MIN(N(Debts!$E$9),AA7+W8)</f>
        <v/>
      </c>
      <c r="Y8" s="44">
        <f>AA7+W8-X8</f>
        <v/>
      </c>
      <c r="Z8" s="44">
        <f>MIN(Y8,MAX(0,$C8-SUMIFS($H8:$AU8,$H$6:$AU$6,"Rest",$H$5:$AU$5,"&lt;"&amp;Y$5)))</f>
        <v/>
      </c>
      <c r="AA8" s="44">
        <f>ROUND(Y8-Z8,2)</f>
        <v/>
      </c>
      <c r="AB8" s="44">
        <f>ROUND(AF7*N(Debts!$D$10)/12,2)</f>
        <v/>
      </c>
      <c r="AC8" s="44">
        <f>MIN(N(Debts!$E$10),AF7+AB8)</f>
        <v/>
      </c>
      <c r="AD8" s="44">
        <f>AF7+AB8-AC8</f>
        <v/>
      </c>
      <c r="AE8" s="44">
        <f>MIN(AD8,MAX(0,$C8-SUMIFS($H8:$AU8,$H$6:$AU$6,"Rest",$H$5:$AU$5,"&lt;"&amp;AD$5)))</f>
        <v/>
      </c>
      <c r="AF8" s="44">
        <f>ROUND(AD8-AE8,2)</f>
        <v/>
      </c>
      <c r="AG8" s="44">
        <f>ROUND(AK7*N(Debts!$D$11)/12,2)</f>
        <v/>
      </c>
      <c r="AH8" s="44">
        <f>MIN(N(Debts!$E$11),AK7+AG8)</f>
        <v/>
      </c>
      <c r="AI8" s="44">
        <f>AK7+AG8-AH8</f>
        <v/>
      </c>
      <c r="AJ8" s="44">
        <f>MIN(AI8,MAX(0,$C8-SUMIFS($H8:$AU8,$H$6:$AU$6,"Rest",$H$5:$AU$5,"&lt;"&amp;AI$5)))</f>
        <v/>
      </c>
      <c r="AK8" s="44">
        <f>ROUND(AI8-AJ8,2)</f>
        <v/>
      </c>
      <c r="AL8" s="44">
        <f>ROUND(AP7*N(Debts!$D$12)/12,2)</f>
        <v/>
      </c>
      <c r="AM8" s="44">
        <f>MIN(N(Debts!$E$12),AP7+AL8)</f>
        <v/>
      </c>
      <c r="AN8" s="44">
        <f>AP7+AL8-AM8</f>
        <v/>
      </c>
      <c r="AO8" s="44">
        <f>MIN(AN8,MAX(0,$C8-SUMIFS($H8:$AU8,$H$6:$AU$6,"Rest",$H$5:$AU$5,"&lt;"&amp;AN$5)))</f>
        <v/>
      </c>
      <c r="AP8" s="44">
        <f>ROUND(AN8-AO8,2)</f>
        <v/>
      </c>
      <c r="AQ8" s="44">
        <f>ROUND(AU7*N(Debts!$D$13)/12,2)</f>
        <v/>
      </c>
      <c r="AR8" s="44">
        <f>MIN(N(Debts!$E$13),AU7+AQ8)</f>
        <v/>
      </c>
      <c r="AS8" s="44">
        <f>AU7+AQ8-AR8</f>
        <v/>
      </c>
      <c r="AT8" s="44">
        <f>MIN(AS8,MAX(0,$C8-SUMIFS($H8:$AU8,$H$6:$AU$6,"Rest",$H$5:$AU$5,"&lt;"&amp;AS$5)))</f>
        <v/>
      </c>
      <c r="AU8" s="44">
        <f>ROUND(AS8-AT8,2)</f>
        <v/>
      </c>
    </row>
    <row r="9">
      <c r="A9" s="43" t="n">
        <v>2</v>
      </c>
      <c r="B9" s="45">
        <f>EDATE(Plan!$C$7,A9-1)</f>
        <v/>
      </c>
      <c r="C9" s="46">
        <f>IF(F8&lt;=0.005,0,MAX(0,Plan!$C$6-SUMIF($H$6:$AU$6,"Min paid",H9:AU9)))</f>
        <v/>
      </c>
      <c r="D9" s="46">
        <f>SUMIF($H$6:$AU$6,"Interest",H9:AU9)</f>
        <v/>
      </c>
      <c r="E9" s="46">
        <f>SUMIF($H$6:$AU$6,"Min paid",H9:AU9)+SUMIF($H$6:$AU$6,"Extra paid",H9:AU9)</f>
        <v/>
      </c>
      <c r="F9" s="46">
        <f>SUMIF($H$6:$AU$6,"Balance",H9:AU9)</f>
        <v/>
      </c>
      <c r="G9" s="47">
        <f>IF(AND(F9&lt;=0.005,F8&gt;0.005),A9,"")</f>
        <v/>
      </c>
      <c r="H9" s="44">
        <f>ROUND(L8*N(Debts!$D$6)/12,2)</f>
        <v/>
      </c>
      <c r="I9" s="44">
        <f>MIN(N(Debts!$E$6),L8+H9)</f>
        <v/>
      </c>
      <c r="J9" s="44">
        <f>L8+H9-I9</f>
        <v/>
      </c>
      <c r="K9" s="44">
        <f>MIN(J9,MAX(0,$C9-SUMIFS($H9:$AU9,$H$6:$AU$6,"Rest",$H$5:$AU$5,"&lt;"&amp;J$5)))</f>
        <v/>
      </c>
      <c r="L9" s="44">
        <f>ROUND(J9-K9,2)</f>
        <v/>
      </c>
      <c r="M9" s="44">
        <f>ROUND(Q8*N(Debts!$D$7)/12,2)</f>
        <v/>
      </c>
      <c r="N9" s="44">
        <f>MIN(N(Debts!$E$7),Q8+M9)</f>
        <v/>
      </c>
      <c r="O9" s="44">
        <f>Q8+M9-N9</f>
        <v/>
      </c>
      <c r="P9" s="44">
        <f>MIN(O9,MAX(0,$C9-SUMIFS($H9:$AU9,$H$6:$AU$6,"Rest",$H$5:$AU$5,"&lt;"&amp;O$5)))</f>
        <v/>
      </c>
      <c r="Q9" s="44">
        <f>ROUND(O9-P9,2)</f>
        <v/>
      </c>
      <c r="R9" s="44">
        <f>ROUND(V8*N(Debts!$D$8)/12,2)</f>
        <v/>
      </c>
      <c r="S9" s="44">
        <f>MIN(N(Debts!$E$8),V8+R9)</f>
        <v/>
      </c>
      <c r="T9" s="44">
        <f>V8+R9-S9</f>
        <v/>
      </c>
      <c r="U9" s="44">
        <f>MIN(T9,MAX(0,$C9-SUMIFS($H9:$AU9,$H$6:$AU$6,"Rest",$H$5:$AU$5,"&lt;"&amp;T$5)))</f>
        <v/>
      </c>
      <c r="V9" s="44">
        <f>ROUND(T9-U9,2)</f>
        <v/>
      </c>
      <c r="W9" s="44">
        <f>ROUND(AA8*N(Debts!$D$9)/12,2)</f>
        <v/>
      </c>
      <c r="X9" s="44">
        <f>MIN(N(Debts!$E$9),AA8+W9)</f>
        <v/>
      </c>
      <c r="Y9" s="44">
        <f>AA8+W9-X9</f>
        <v/>
      </c>
      <c r="Z9" s="44">
        <f>MIN(Y9,MAX(0,$C9-SUMIFS($H9:$AU9,$H$6:$AU$6,"Rest",$H$5:$AU$5,"&lt;"&amp;Y$5)))</f>
        <v/>
      </c>
      <c r="AA9" s="44">
        <f>ROUND(Y9-Z9,2)</f>
        <v/>
      </c>
      <c r="AB9" s="44">
        <f>ROUND(AF8*N(Debts!$D$10)/12,2)</f>
        <v/>
      </c>
      <c r="AC9" s="44">
        <f>MIN(N(Debts!$E$10),AF8+AB9)</f>
        <v/>
      </c>
      <c r="AD9" s="44">
        <f>AF8+AB9-AC9</f>
        <v/>
      </c>
      <c r="AE9" s="44">
        <f>MIN(AD9,MAX(0,$C9-SUMIFS($H9:$AU9,$H$6:$AU$6,"Rest",$H$5:$AU$5,"&lt;"&amp;AD$5)))</f>
        <v/>
      </c>
      <c r="AF9" s="44">
        <f>ROUND(AD9-AE9,2)</f>
        <v/>
      </c>
      <c r="AG9" s="44">
        <f>ROUND(AK8*N(Debts!$D$11)/12,2)</f>
        <v/>
      </c>
      <c r="AH9" s="44">
        <f>MIN(N(Debts!$E$11),AK8+AG9)</f>
        <v/>
      </c>
      <c r="AI9" s="44">
        <f>AK8+AG9-AH9</f>
        <v/>
      </c>
      <c r="AJ9" s="44">
        <f>MIN(AI9,MAX(0,$C9-SUMIFS($H9:$AU9,$H$6:$AU$6,"Rest",$H$5:$AU$5,"&lt;"&amp;AI$5)))</f>
        <v/>
      </c>
      <c r="AK9" s="44">
        <f>ROUND(AI9-AJ9,2)</f>
        <v/>
      </c>
      <c r="AL9" s="44">
        <f>ROUND(AP8*N(Debts!$D$12)/12,2)</f>
        <v/>
      </c>
      <c r="AM9" s="44">
        <f>MIN(N(Debts!$E$12),AP8+AL9)</f>
        <v/>
      </c>
      <c r="AN9" s="44">
        <f>AP8+AL9-AM9</f>
        <v/>
      </c>
      <c r="AO9" s="44">
        <f>MIN(AN9,MAX(0,$C9-SUMIFS($H9:$AU9,$H$6:$AU$6,"Rest",$H$5:$AU$5,"&lt;"&amp;AN$5)))</f>
        <v/>
      </c>
      <c r="AP9" s="44">
        <f>ROUND(AN9-AO9,2)</f>
        <v/>
      </c>
      <c r="AQ9" s="44">
        <f>ROUND(AU8*N(Debts!$D$13)/12,2)</f>
        <v/>
      </c>
      <c r="AR9" s="44">
        <f>MIN(N(Debts!$E$13),AU8+AQ9)</f>
        <v/>
      </c>
      <c r="AS9" s="44">
        <f>AU8+AQ9-AR9</f>
        <v/>
      </c>
      <c r="AT9" s="44">
        <f>MIN(AS9,MAX(0,$C9-SUMIFS($H9:$AU9,$H$6:$AU$6,"Rest",$H$5:$AU$5,"&lt;"&amp;AS$5)))</f>
        <v/>
      </c>
      <c r="AU9" s="44">
        <f>ROUND(AS9-AT9,2)</f>
        <v/>
      </c>
    </row>
    <row r="10">
      <c r="A10" s="43" t="n">
        <v>3</v>
      </c>
      <c r="B10" s="45">
        <f>EDATE(Plan!$C$7,A10-1)</f>
        <v/>
      </c>
      <c r="C10" s="46">
        <f>IF(F9&lt;=0.005,0,MAX(0,Plan!$C$6-SUMIF($H$6:$AU$6,"Min paid",H10:AU10)))</f>
        <v/>
      </c>
      <c r="D10" s="46">
        <f>SUMIF($H$6:$AU$6,"Interest",H10:AU10)</f>
        <v/>
      </c>
      <c r="E10" s="46">
        <f>SUMIF($H$6:$AU$6,"Min paid",H10:AU10)+SUMIF($H$6:$AU$6,"Extra paid",H10:AU10)</f>
        <v/>
      </c>
      <c r="F10" s="46">
        <f>SUMIF($H$6:$AU$6,"Balance",H10:AU10)</f>
        <v/>
      </c>
      <c r="G10" s="47">
        <f>IF(AND(F10&lt;=0.005,F9&gt;0.005),A10,"")</f>
        <v/>
      </c>
      <c r="H10" s="44">
        <f>ROUND(L9*N(Debts!$D$6)/12,2)</f>
        <v/>
      </c>
      <c r="I10" s="44">
        <f>MIN(N(Debts!$E$6),L9+H10)</f>
        <v/>
      </c>
      <c r="J10" s="44">
        <f>L9+H10-I10</f>
        <v/>
      </c>
      <c r="K10" s="44">
        <f>MIN(J10,MAX(0,$C10-SUMIFS($H10:$AU10,$H$6:$AU$6,"Rest",$H$5:$AU$5,"&lt;"&amp;J$5)))</f>
        <v/>
      </c>
      <c r="L10" s="44">
        <f>ROUND(J10-K10,2)</f>
        <v/>
      </c>
      <c r="M10" s="44">
        <f>ROUND(Q9*N(Debts!$D$7)/12,2)</f>
        <v/>
      </c>
      <c r="N10" s="44">
        <f>MIN(N(Debts!$E$7),Q9+M10)</f>
        <v/>
      </c>
      <c r="O10" s="44">
        <f>Q9+M10-N10</f>
        <v/>
      </c>
      <c r="P10" s="44">
        <f>MIN(O10,MAX(0,$C10-SUMIFS($H10:$AU10,$H$6:$AU$6,"Rest",$H$5:$AU$5,"&lt;"&amp;O$5)))</f>
        <v/>
      </c>
      <c r="Q10" s="44">
        <f>ROUND(O10-P10,2)</f>
        <v/>
      </c>
      <c r="R10" s="44">
        <f>ROUND(V9*N(Debts!$D$8)/12,2)</f>
        <v/>
      </c>
      <c r="S10" s="44">
        <f>MIN(N(Debts!$E$8),V9+R10)</f>
        <v/>
      </c>
      <c r="T10" s="44">
        <f>V9+R10-S10</f>
        <v/>
      </c>
      <c r="U10" s="44">
        <f>MIN(T10,MAX(0,$C10-SUMIFS($H10:$AU10,$H$6:$AU$6,"Rest",$H$5:$AU$5,"&lt;"&amp;T$5)))</f>
        <v/>
      </c>
      <c r="V10" s="44">
        <f>ROUND(T10-U10,2)</f>
        <v/>
      </c>
      <c r="W10" s="44">
        <f>ROUND(AA9*N(Debts!$D$9)/12,2)</f>
        <v/>
      </c>
      <c r="X10" s="44">
        <f>MIN(N(Debts!$E$9),AA9+W10)</f>
        <v/>
      </c>
      <c r="Y10" s="44">
        <f>AA9+W10-X10</f>
        <v/>
      </c>
      <c r="Z10" s="44">
        <f>MIN(Y10,MAX(0,$C10-SUMIFS($H10:$AU10,$H$6:$AU$6,"Rest",$H$5:$AU$5,"&lt;"&amp;Y$5)))</f>
        <v/>
      </c>
      <c r="AA10" s="44">
        <f>ROUND(Y10-Z10,2)</f>
        <v/>
      </c>
      <c r="AB10" s="44">
        <f>ROUND(AF9*N(Debts!$D$10)/12,2)</f>
        <v/>
      </c>
      <c r="AC10" s="44">
        <f>MIN(N(Debts!$E$10),AF9+AB10)</f>
        <v/>
      </c>
      <c r="AD10" s="44">
        <f>AF9+AB10-AC10</f>
        <v/>
      </c>
      <c r="AE10" s="44">
        <f>MIN(AD10,MAX(0,$C10-SUMIFS($H10:$AU10,$H$6:$AU$6,"Rest",$H$5:$AU$5,"&lt;"&amp;AD$5)))</f>
        <v/>
      </c>
      <c r="AF10" s="44">
        <f>ROUND(AD10-AE10,2)</f>
        <v/>
      </c>
      <c r="AG10" s="44">
        <f>ROUND(AK9*N(Debts!$D$11)/12,2)</f>
        <v/>
      </c>
      <c r="AH10" s="44">
        <f>MIN(N(Debts!$E$11),AK9+AG10)</f>
        <v/>
      </c>
      <c r="AI10" s="44">
        <f>AK9+AG10-AH10</f>
        <v/>
      </c>
      <c r="AJ10" s="44">
        <f>MIN(AI10,MAX(0,$C10-SUMIFS($H10:$AU10,$H$6:$AU$6,"Rest",$H$5:$AU$5,"&lt;"&amp;AI$5)))</f>
        <v/>
      </c>
      <c r="AK10" s="44">
        <f>ROUND(AI10-AJ10,2)</f>
        <v/>
      </c>
      <c r="AL10" s="44">
        <f>ROUND(AP9*N(Debts!$D$12)/12,2)</f>
        <v/>
      </c>
      <c r="AM10" s="44">
        <f>MIN(N(Debts!$E$12),AP9+AL10)</f>
        <v/>
      </c>
      <c r="AN10" s="44">
        <f>AP9+AL10-AM10</f>
        <v/>
      </c>
      <c r="AO10" s="44">
        <f>MIN(AN10,MAX(0,$C10-SUMIFS($H10:$AU10,$H$6:$AU$6,"Rest",$H$5:$AU$5,"&lt;"&amp;AN$5)))</f>
        <v/>
      </c>
      <c r="AP10" s="44">
        <f>ROUND(AN10-AO10,2)</f>
        <v/>
      </c>
      <c r="AQ10" s="44">
        <f>ROUND(AU9*N(Debts!$D$13)/12,2)</f>
        <v/>
      </c>
      <c r="AR10" s="44">
        <f>MIN(N(Debts!$E$13),AU9+AQ10)</f>
        <v/>
      </c>
      <c r="AS10" s="44">
        <f>AU9+AQ10-AR10</f>
        <v/>
      </c>
      <c r="AT10" s="44">
        <f>MIN(AS10,MAX(0,$C10-SUMIFS($H10:$AU10,$H$6:$AU$6,"Rest",$H$5:$AU$5,"&lt;"&amp;AS$5)))</f>
        <v/>
      </c>
      <c r="AU10" s="44">
        <f>ROUND(AS10-AT10,2)</f>
        <v/>
      </c>
    </row>
    <row r="11">
      <c r="A11" s="43" t="n">
        <v>4</v>
      </c>
      <c r="B11" s="45">
        <f>EDATE(Plan!$C$7,A11-1)</f>
        <v/>
      </c>
      <c r="C11" s="46">
        <f>IF(F10&lt;=0.005,0,MAX(0,Plan!$C$6-SUMIF($H$6:$AU$6,"Min paid",H11:AU11)))</f>
        <v/>
      </c>
      <c r="D11" s="46">
        <f>SUMIF($H$6:$AU$6,"Interest",H11:AU11)</f>
        <v/>
      </c>
      <c r="E11" s="46">
        <f>SUMIF($H$6:$AU$6,"Min paid",H11:AU11)+SUMIF($H$6:$AU$6,"Extra paid",H11:AU11)</f>
        <v/>
      </c>
      <c r="F11" s="46">
        <f>SUMIF($H$6:$AU$6,"Balance",H11:AU11)</f>
        <v/>
      </c>
      <c r="G11" s="47">
        <f>IF(AND(F11&lt;=0.005,F10&gt;0.005),A11,"")</f>
        <v/>
      </c>
      <c r="H11" s="44">
        <f>ROUND(L10*N(Debts!$D$6)/12,2)</f>
        <v/>
      </c>
      <c r="I11" s="44">
        <f>MIN(N(Debts!$E$6),L10+H11)</f>
        <v/>
      </c>
      <c r="J11" s="44">
        <f>L10+H11-I11</f>
        <v/>
      </c>
      <c r="K11" s="44">
        <f>MIN(J11,MAX(0,$C11-SUMIFS($H11:$AU11,$H$6:$AU$6,"Rest",$H$5:$AU$5,"&lt;"&amp;J$5)))</f>
        <v/>
      </c>
      <c r="L11" s="44">
        <f>ROUND(J11-K11,2)</f>
        <v/>
      </c>
      <c r="M11" s="44">
        <f>ROUND(Q10*N(Debts!$D$7)/12,2)</f>
        <v/>
      </c>
      <c r="N11" s="44">
        <f>MIN(N(Debts!$E$7),Q10+M11)</f>
        <v/>
      </c>
      <c r="O11" s="44">
        <f>Q10+M11-N11</f>
        <v/>
      </c>
      <c r="P11" s="44">
        <f>MIN(O11,MAX(0,$C11-SUMIFS($H11:$AU11,$H$6:$AU$6,"Rest",$H$5:$AU$5,"&lt;"&amp;O$5)))</f>
        <v/>
      </c>
      <c r="Q11" s="44">
        <f>ROUND(O11-P11,2)</f>
        <v/>
      </c>
      <c r="R11" s="44">
        <f>ROUND(V10*N(Debts!$D$8)/12,2)</f>
        <v/>
      </c>
      <c r="S11" s="44">
        <f>MIN(N(Debts!$E$8),V10+R11)</f>
        <v/>
      </c>
      <c r="T11" s="44">
        <f>V10+R11-S11</f>
        <v/>
      </c>
      <c r="U11" s="44">
        <f>MIN(T11,MAX(0,$C11-SUMIFS($H11:$AU11,$H$6:$AU$6,"Rest",$H$5:$AU$5,"&lt;"&amp;T$5)))</f>
        <v/>
      </c>
      <c r="V11" s="44">
        <f>ROUND(T11-U11,2)</f>
        <v/>
      </c>
      <c r="W11" s="44">
        <f>ROUND(AA10*N(Debts!$D$9)/12,2)</f>
        <v/>
      </c>
      <c r="X11" s="44">
        <f>MIN(N(Debts!$E$9),AA10+W11)</f>
        <v/>
      </c>
      <c r="Y11" s="44">
        <f>AA10+W11-X11</f>
        <v/>
      </c>
      <c r="Z11" s="44">
        <f>MIN(Y11,MAX(0,$C11-SUMIFS($H11:$AU11,$H$6:$AU$6,"Rest",$H$5:$AU$5,"&lt;"&amp;Y$5)))</f>
        <v/>
      </c>
      <c r="AA11" s="44">
        <f>ROUND(Y11-Z11,2)</f>
        <v/>
      </c>
      <c r="AB11" s="44">
        <f>ROUND(AF10*N(Debts!$D$10)/12,2)</f>
        <v/>
      </c>
      <c r="AC11" s="44">
        <f>MIN(N(Debts!$E$10),AF10+AB11)</f>
        <v/>
      </c>
      <c r="AD11" s="44">
        <f>AF10+AB11-AC11</f>
        <v/>
      </c>
      <c r="AE11" s="44">
        <f>MIN(AD11,MAX(0,$C11-SUMIFS($H11:$AU11,$H$6:$AU$6,"Rest",$H$5:$AU$5,"&lt;"&amp;AD$5)))</f>
        <v/>
      </c>
      <c r="AF11" s="44">
        <f>ROUND(AD11-AE11,2)</f>
        <v/>
      </c>
      <c r="AG11" s="44">
        <f>ROUND(AK10*N(Debts!$D$11)/12,2)</f>
        <v/>
      </c>
      <c r="AH11" s="44">
        <f>MIN(N(Debts!$E$11),AK10+AG11)</f>
        <v/>
      </c>
      <c r="AI11" s="44">
        <f>AK10+AG11-AH11</f>
        <v/>
      </c>
      <c r="AJ11" s="44">
        <f>MIN(AI11,MAX(0,$C11-SUMIFS($H11:$AU11,$H$6:$AU$6,"Rest",$H$5:$AU$5,"&lt;"&amp;AI$5)))</f>
        <v/>
      </c>
      <c r="AK11" s="44">
        <f>ROUND(AI11-AJ11,2)</f>
        <v/>
      </c>
      <c r="AL11" s="44">
        <f>ROUND(AP10*N(Debts!$D$12)/12,2)</f>
        <v/>
      </c>
      <c r="AM11" s="44">
        <f>MIN(N(Debts!$E$12),AP10+AL11)</f>
        <v/>
      </c>
      <c r="AN11" s="44">
        <f>AP10+AL11-AM11</f>
        <v/>
      </c>
      <c r="AO11" s="44">
        <f>MIN(AN11,MAX(0,$C11-SUMIFS($H11:$AU11,$H$6:$AU$6,"Rest",$H$5:$AU$5,"&lt;"&amp;AN$5)))</f>
        <v/>
      </c>
      <c r="AP11" s="44">
        <f>ROUND(AN11-AO11,2)</f>
        <v/>
      </c>
      <c r="AQ11" s="44">
        <f>ROUND(AU10*N(Debts!$D$13)/12,2)</f>
        <v/>
      </c>
      <c r="AR11" s="44">
        <f>MIN(N(Debts!$E$13),AU10+AQ11)</f>
        <v/>
      </c>
      <c r="AS11" s="44">
        <f>AU10+AQ11-AR11</f>
        <v/>
      </c>
      <c r="AT11" s="44">
        <f>MIN(AS11,MAX(0,$C11-SUMIFS($H11:$AU11,$H$6:$AU$6,"Rest",$H$5:$AU$5,"&lt;"&amp;AS$5)))</f>
        <v/>
      </c>
      <c r="AU11" s="44">
        <f>ROUND(AS11-AT11,2)</f>
        <v/>
      </c>
    </row>
    <row r="12">
      <c r="A12" s="43" t="n">
        <v>5</v>
      </c>
      <c r="B12" s="45">
        <f>EDATE(Plan!$C$7,A12-1)</f>
        <v/>
      </c>
      <c r="C12" s="46">
        <f>IF(F11&lt;=0.005,0,MAX(0,Plan!$C$6-SUMIF($H$6:$AU$6,"Min paid",H12:AU12)))</f>
        <v/>
      </c>
      <c r="D12" s="46">
        <f>SUMIF($H$6:$AU$6,"Interest",H12:AU12)</f>
        <v/>
      </c>
      <c r="E12" s="46">
        <f>SUMIF($H$6:$AU$6,"Min paid",H12:AU12)+SUMIF($H$6:$AU$6,"Extra paid",H12:AU12)</f>
        <v/>
      </c>
      <c r="F12" s="46">
        <f>SUMIF($H$6:$AU$6,"Balance",H12:AU12)</f>
        <v/>
      </c>
      <c r="G12" s="47">
        <f>IF(AND(F12&lt;=0.005,F11&gt;0.005),A12,"")</f>
        <v/>
      </c>
      <c r="H12" s="44">
        <f>ROUND(L11*N(Debts!$D$6)/12,2)</f>
        <v/>
      </c>
      <c r="I12" s="44">
        <f>MIN(N(Debts!$E$6),L11+H12)</f>
        <v/>
      </c>
      <c r="J12" s="44">
        <f>L11+H12-I12</f>
        <v/>
      </c>
      <c r="K12" s="44">
        <f>MIN(J12,MAX(0,$C12-SUMIFS($H12:$AU12,$H$6:$AU$6,"Rest",$H$5:$AU$5,"&lt;"&amp;J$5)))</f>
        <v/>
      </c>
      <c r="L12" s="44">
        <f>ROUND(J12-K12,2)</f>
        <v/>
      </c>
      <c r="M12" s="44">
        <f>ROUND(Q11*N(Debts!$D$7)/12,2)</f>
        <v/>
      </c>
      <c r="N12" s="44">
        <f>MIN(N(Debts!$E$7),Q11+M12)</f>
        <v/>
      </c>
      <c r="O12" s="44">
        <f>Q11+M12-N12</f>
        <v/>
      </c>
      <c r="P12" s="44">
        <f>MIN(O12,MAX(0,$C12-SUMIFS($H12:$AU12,$H$6:$AU$6,"Rest",$H$5:$AU$5,"&lt;"&amp;O$5)))</f>
        <v/>
      </c>
      <c r="Q12" s="44">
        <f>ROUND(O12-P12,2)</f>
        <v/>
      </c>
      <c r="R12" s="44">
        <f>ROUND(V11*N(Debts!$D$8)/12,2)</f>
        <v/>
      </c>
      <c r="S12" s="44">
        <f>MIN(N(Debts!$E$8),V11+R12)</f>
        <v/>
      </c>
      <c r="T12" s="44">
        <f>V11+R12-S12</f>
        <v/>
      </c>
      <c r="U12" s="44">
        <f>MIN(T12,MAX(0,$C12-SUMIFS($H12:$AU12,$H$6:$AU$6,"Rest",$H$5:$AU$5,"&lt;"&amp;T$5)))</f>
        <v/>
      </c>
      <c r="V12" s="44">
        <f>ROUND(T12-U12,2)</f>
        <v/>
      </c>
      <c r="W12" s="44">
        <f>ROUND(AA11*N(Debts!$D$9)/12,2)</f>
        <v/>
      </c>
      <c r="X12" s="44">
        <f>MIN(N(Debts!$E$9),AA11+W12)</f>
        <v/>
      </c>
      <c r="Y12" s="44">
        <f>AA11+W12-X12</f>
        <v/>
      </c>
      <c r="Z12" s="44">
        <f>MIN(Y12,MAX(0,$C12-SUMIFS($H12:$AU12,$H$6:$AU$6,"Rest",$H$5:$AU$5,"&lt;"&amp;Y$5)))</f>
        <v/>
      </c>
      <c r="AA12" s="44">
        <f>ROUND(Y12-Z12,2)</f>
        <v/>
      </c>
      <c r="AB12" s="44">
        <f>ROUND(AF11*N(Debts!$D$10)/12,2)</f>
        <v/>
      </c>
      <c r="AC12" s="44">
        <f>MIN(N(Debts!$E$10),AF11+AB12)</f>
        <v/>
      </c>
      <c r="AD12" s="44">
        <f>AF11+AB12-AC12</f>
        <v/>
      </c>
      <c r="AE12" s="44">
        <f>MIN(AD12,MAX(0,$C12-SUMIFS($H12:$AU12,$H$6:$AU$6,"Rest",$H$5:$AU$5,"&lt;"&amp;AD$5)))</f>
        <v/>
      </c>
      <c r="AF12" s="44">
        <f>ROUND(AD12-AE12,2)</f>
        <v/>
      </c>
      <c r="AG12" s="44">
        <f>ROUND(AK11*N(Debts!$D$11)/12,2)</f>
        <v/>
      </c>
      <c r="AH12" s="44">
        <f>MIN(N(Debts!$E$11),AK11+AG12)</f>
        <v/>
      </c>
      <c r="AI12" s="44">
        <f>AK11+AG12-AH12</f>
        <v/>
      </c>
      <c r="AJ12" s="44">
        <f>MIN(AI12,MAX(0,$C12-SUMIFS($H12:$AU12,$H$6:$AU$6,"Rest",$H$5:$AU$5,"&lt;"&amp;AI$5)))</f>
        <v/>
      </c>
      <c r="AK12" s="44">
        <f>ROUND(AI12-AJ12,2)</f>
        <v/>
      </c>
      <c r="AL12" s="44">
        <f>ROUND(AP11*N(Debts!$D$12)/12,2)</f>
        <v/>
      </c>
      <c r="AM12" s="44">
        <f>MIN(N(Debts!$E$12),AP11+AL12)</f>
        <v/>
      </c>
      <c r="AN12" s="44">
        <f>AP11+AL12-AM12</f>
        <v/>
      </c>
      <c r="AO12" s="44">
        <f>MIN(AN12,MAX(0,$C12-SUMIFS($H12:$AU12,$H$6:$AU$6,"Rest",$H$5:$AU$5,"&lt;"&amp;AN$5)))</f>
        <v/>
      </c>
      <c r="AP12" s="44">
        <f>ROUND(AN12-AO12,2)</f>
        <v/>
      </c>
      <c r="AQ12" s="44">
        <f>ROUND(AU11*N(Debts!$D$13)/12,2)</f>
        <v/>
      </c>
      <c r="AR12" s="44">
        <f>MIN(N(Debts!$E$13),AU11+AQ12)</f>
        <v/>
      </c>
      <c r="AS12" s="44">
        <f>AU11+AQ12-AR12</f>
        <v/>
      </c>
      <c r="AT12" s="44">
        <f>MIN(AS12,MAX(0,$C12-SUMIFS($H12:$AU12,$H$6:$AU$6,"Rest",$H$5:$AU$5,"&lt;"&amp;AS$5)))</f>
        <v/>
      </c>
      <c r="AU12" s="44">
        <f>ROUND(AS12-AT12,2)</f>
        <v/>
      </c>
    </row>
    <row r="13">
      <c r="A13" s="43" t="n">
        <v>6</v>
      </c>
      <c r="B13" s="45">
        <f>EDATE(Plan!$C$7,A13-1)</f>
        <v/>
      </c>
      <c r="C13" s="46">
        <f>IF(F12&lt;=0.005,0,MAX(0,Plan!$C$6-SUMIF($H$6:$AU$6,"Min paid",H13:AU13)))</f>
        <v/>
      </c>
      <c r="D13" s="46">
        <f>SUMIF($H$6:$AU$6,"Interest",H13:AU13)</f>
        <v/>
      </c>
      <c r="E13" s="46">
        <f>SUMIF($H$6:$AU$6,"Min paid",H13:AU13)+SUMIF($H$6:$AU$6,"Extra paid",H13:AU13)</f>
        <v/>
      </c>
      <c r="F13" s="46">
        <f>SUMIF($H$6:$AU$6,"Balance",H13:AU13)</f>
        <v/>
      </c>
      <c r="G13" s="47">
        <f>IF(AND(F13&lt;=0.005,F12&gt;0.005),A13,"")</f>
        <v/>
      </c>
      <c r="H13" s="44">
        <f>ROUND(L12*N(Debts!$D$6)/12,2)</f>
        <v/>
      </c>
      <c r="I13" s="44">
        <f>MIN(N(Debts!$E$6),L12+H13)</f>
        <v/>
      </c>
      <c r="J13" s="44">
        <f>L12+H13-I13</f>
        <v/>
      </c>
      <c r="K13" s="44">
        <f>MIN(J13,MAX(0,$C13-SUMIFS($H13:$AU13,$H$6:$AU$6,"Rest",$H$5:$AU$5,"&lt;"&amp;J$5)))</f>
        <v/>
      </c>
      <c r="L13" s="44">
        <f>ROUND(J13-K13,2)</f>
        <v/>
      </c>
      <c r="M13" s="44">
        <f>ROUND(Q12*N(Debts!$D$7)/12,2)</f>
        <v/>
      </c>
      <c r="N13" s="44">
        <f>MIN(N(Debts!$E$7),Q12+M13)</f>
        <v/>
      </c>
      <c r="O13" s="44">
        <f>Q12+M13-N13</f>
        <v/>
      </c>
      <c r="P13" s="44">
        <f>MIN(O13,MAX(0,$C13-SUMIFS($H13:$AU13,$H$6:$AU$6,"Rest",$H$5:$AU$5,"&lt;"&amp;O$5)))</f>
        <v/>
      </c>
      <c r="Q13" s="44">
        <f>ROUND(O13-P13,2)</f>
        <v/>
      </c>
      <c r="R13" s="44">
        <f>ROUND(V12*N(Debts!$D$8)/12,2)</f>
        <v/>
      </c>
      <c r="S13" s="44">
        <f>MIN(N(Debts!$E$8),V12+R13)</f>
        <v/>
      </c>
      <c r="T13" s="44">
        <f>V12+R13-S13</f>
        <v/>
      </c>
      <c r="U13" s="44">
        <f>MIN(T13,MAX(0,$C13-SUMIFS($H13:$AU13,$H$6:$AU$6,"Rest",$H$5:$AU$5,"&lt;"&amp;T$5)))</f>
        <v/>
      </c>
      <c r="V13" s="44">
        <f>ROUND(T13-U13,2)</f>
        <v/>
      </c>
      <c r="W13" s="44">
        <f>ROUND(AA12*N(Debts!$D$9)/12,2)</f>
        <v/>
      </c>
      <c r="X13" s="44">
        <f>MIN(N(Debts!$E$9),AA12+W13)</f>
        <v/>
      </c>
      <c r="Y13" s="44">
        <f>AA12+W13-X13</f>
        <v/>
      </c>
      <c r="Z13" s="44">
        <f>MIN(Y13,MAX(0,$C13-SUMIFS($H13:$AU13,$H$6:$AU$6,"Rest",$H$5:$AU$5,"&lt;"&amp;Y$5)))</f>
        <v/>
      </c>
      <c r="AA13" s="44">
        <f>ROUND(Y13-Z13,2)</f>
        <v/>
      </c>
      <c r="AB13" s="44">
        <f>ROUND(AF12*N(Debts!$D$10)/12,2)</f>
        <v/>
      </c>
      <c r="AC13" s="44">
        <f>MIN(N(Debts!$E$10),AF12+AB13)</f>
        <v/>
      </c>
      <c r="AD13" s="44">
        <f>AF12+AB13-AC13</f>
        <v/>
      </c>
      <c r="AE13" s="44">
        <f>MIN(AD13,MAX(0,$C13-SUMIFS($H13:$AU13,$H$6:$AU$6,"Rest",$H$5:$AU$5,"&lt;"&amp;AD$5)))</f>
        <v/>
      </c>
      <c r="AF13" s="44">
        <f>ROUND(AD13-AE13,2)</f>
        <v/>
      </c>
      <c r="AG13" s="44">
        <f>ROUND(AK12*N(Debts!$D$11)/12,2)</f>
        <v/>
      </c>
      <c r="AH13" s="44">
        <f>MIN(N(Debts!$E$11),AK12+AG13)</f>
        <v/>
      </c>
      <c r="AI13" s="44">
        <f>AK12+AG13-AH13</f>
        <v/>
      </c>
      <c r="AJ13" s="44">
        <f>MIN(AI13,MAX(0,$C13-SUMIFS($H13:$AU13,$H$6:$AU$6,"Rest",$H$5:$AU$5,"&lt;"&amp;AI$5)))</f>
        <v/>
      </c>
      <c r="AK13" s="44">
        <f>ROUND(AI13-AJ13,2)</f>
        <v/>
      </c>
      <c r="AL13" s="44">
        <f>ROUND(AP12*N(Debts!$D$12)/12,2)</f>
        <v/>
      </c>
      <c r="AM13" s="44">
        <f>MIN(N(Debts!$E$12),AP12+AL13)</f>
        <v/>
      </c>
      <c r="AN13" s="44">
        <f>AP12+AL13-AM13</f>
        <v/>
      </c>
      <c r="AO13" s="44">
        <f>MIN(AN13,MAX(0,$C13-SUMIFS($H13:$AU13,$H$6:$AU$6,"Rest",$H$5:$AU$5,"&lt;"&amp;AN$5)))</f>
        <v/>
      </c>
      <c r="AP13" s="44">
        <f>ROUND(AN13-AO13,2)</f>
        <v/>
      </c>
      <c r="AQ13" s="44">
        <f>ROUND(AU12*N(Debts!$D$13)/12,2)</f>
        <v/>
      </c>
      <c r="AR13" s="44">
        <f>MIN(N(Debts!$E$13),AU12+AQ13)</f>
        <v/>
      </c>
      <c r="AS13" s="44">
        <f>AU12+AQ13-AR13</f>
        <v/>
      </c>
      <c r="AT13" s="44">
        <f>MIN(AS13,MAX(0,$C13-SUMIFS($H13:$AU13,$H$6:$AU$6,"Rest",$H$5:$AU$5,"&lt;"&amp;AS$5)))</f>
        <v/>
      </c>
      <c r="AU13" s="44">
        <f>ROUND(AS13-AT13,2)</f>
        <v/>
      </c>
    </row>
    <row r="14">
      <c r="A14" s="43" t="n">
        <v>7</v>
      </c>
      <c r="B14" s="45">
        <f>EDATE(Plan!$C$7,A14-1)</f>
        <v/>
      </c>
      <c r="C14" s="46">
        <f>IF(F13&lt;=0.005,0,MAX(0,Plan!$C$6-SUMIF($H$6:$AU$6,"Min paid",H14:AU14)))</f>
        <v/>
      </c>
      <c r="D14" s="46">
        <f>SUMIF($H$6:$AU$6,"Interest",H14:AU14)</f>
        <v/>
      </c>
      <c r="E14" s="46">
        <f>SUMIF($H$6:$AU$6,"Min paid",H14:AU14)+SUMIF($H$6:$AU$6,"Extra paid",H14:AU14)</f>
        <v/>
      </c>
      <c r="F14" s="46">
        <f>SUMIF($H$6:$AU$6,"Balance",H14:AU14)</f>
        <v/>
      </c>
      <c r="G14" s="47">
        <f>IF(AND(F14&lt;=0.005,F13&gt;0.005),A14,"")</f>
        <v/>
      </c>
      <c r="H14" s="44">
        <f>ROUND(L13*N(Debts!$D$6)/12,2)</f>
        <v/>
      </c>
      <c r="I14" s="44">
        <f>MIN(N(Debts!$E$6),L13+H14)</f>
        <v/>
      </c>
      <c r="J14" s="44">
        <f>L13+H14-I14</f>
        <v/>
      </c>
      <c r="K14" s="44">
        <f>MIN(J14,MAX(0,$C14-SUMIFS($H14:$AU14,$H$6:$AU$6,"Rest",$H$5:$AU$5,"&lt;"&amp;J$5)))</f>
        <v/>
      </c>
      <c r="L14" s="44">
        <f>ROUND(J14-K14,2)</f>
        <v/>
      </c>
      <c r="M14" s="44">
        <f>ROUND(Q13*N(Debts!$D$7)/12,2)</f>
        <v/>
      </c>
      <c r="N14" s="44">
        <f>MIN(N(Debts!$E$7),Q13+M14)</f>
        <v/>
      </c>
      <c r="O14" s="44">
        <f>Q13+M14-N14</f>
        <v/>
      </c>
      <c r="P14" s="44">
        <f>MIN(O14,MAX(0,$C14-SUMIFS($H14:$AU14,$H$6:$AU$6,"Rest",$H$5:$AU$5,"&lt;"&amp;O$5)))</f>
        <v/>
      </c>
      <c r="Q14" s="44">
        <f>ROUND(O14-P14,2)</f>
        <v/>
      </c>
      <c r="R14" s="44">
        <f>ROUND(V13*N(Debts!$D$8)/12,2)</f>
        <v/>
      </c>
      <c r="S14" s="44">
        <f>MIN(N(Debts!$E$8),V13+R14)</f>
        <v/>
      </c>
      <c r="T14" s="44">
        <f>V13+R14-S14</f>
        <v/>
      </c>
      <c r="U14" s="44">
        <f>MIN(T14,MAX(0,$C14-SUMIFS($H14:$AU14,$H$6:$AU$6,"Rest",$H$5:$AU$5,"&lt;"&amp;T$5)))</f>
        <v/>
      </c>
      <c r="V14" s="44">
        <f>ROUND(T14-U14,2)</f>
        <v/>
      </c>
      <c r="W14" s="44">
        <f>ROUND(AA13*N(Debts!$D$9)/12,2)</f>
        <v/>
      </c>
      <c r="X14" s="44">
        <f>MIN(N(Debts!$E$9),AA13+W14)</f>
        <v/>
      </c>
      <c r="Y14" s="44">
        <f>AA13+W14-X14</f>
        <v/>
      </c>
      <c r="Z14" s="44">
        <f>MIN(Y14,MAX(0,$C14-SUMIFS($H14:$AU14,$H$6:$AU$6,"Rest",$H$5:$AU$5,"&lt;"&amp;Y$5)))</f>
        <v/>
      </c>
      <c r="AA14" s="44">
        <f>ROUND(Y14-Z14,2)</f>
        <v/>
      </c>
      <c r="AB14" s="44">
        <f>ROUND(AF13*N(Debts!$D$10)/12,2)</f>
        <v/>
      </c>
      <c r="AC14" s="44">
        <f>MIN(N(Debts!$E$10),AF13+AB14)</f>
        <v/>
      </c>
      <c r="AD14" s="44">
        <f>AF13+AB14-AC14</f>
        <v/>
      </c>
      <c r="AE14" s="44">
        <f>MIN(AD14,MAX(0,$C14-SUMIFS($H14:$AU14,$H$6:$AU$6,"Rest",$H$5:$AU$5,"&lt;"&amp;AD$5)))</f>
        <v/>
      </c>
      <c r="AF14" s="44">
        <f>ROUND(AD14-AE14,2)</f>
        <v/>
      </c>
      <c r="AG14" s="44">
        <f>ROUND(AK13*N(Debts!$D$11)/12,2)</f>
        <v/>
      </c>
      <c r="AH14" s="44">
        <f>MIN(N(Debts!$E$11),AK13+AG14)</f>
        <v/>
      </c>
      <c r="AI14" s="44">
        <f>AK13+AG14-AH14</f>
        <v/>
      </c>
      <c r="AJ14" s="44">
        <f>MIN(AI14,MAX(0,$C14-SUMIFS($H14:$AU14,$H$6:$AU$6,"Rest",$H$5:$AU$5,"&lt;"&amp;AI$5)))</f>
        <v/>
      </c>
      <c r="AK14" s="44">
        <f>ROUND(AI14-AJ14,2)</f>
        <v/>
      </c>
      <c r="AL14" s="44">
        <f>ROUND(AP13*N(Debts!$D$12)/12,2)</f>
        <v/>
      </c>
      <c r="AM14" s="44">
        <f>MIN(N(Debts!$E$12),AP13+AL14)</f>
        <v/>
      </c>
      <c r="AN14" s="44">
        <f>AP13+AL14-AM14</f>
        <v/>
      </c>
      <c r="AO14" s="44">
        <f>MIN(AN14,MAX(0,$C14-SUMIFS($H14:$AU14,$H$6:$AU$6,"Rest",$H$5:$AU$5,"&lt;"&amp;AN$5)))</f>
        <v/>
      </c>
      <c r="AP14" s="44">
        <f>ROUND(AN14-AO14,2)</f>
        <v/>
      </c>
      <c r="AQ14" s="44">
        <f>ROUND(AU13*N(Debts!$D$13)/12,2)</f>
        <v/>
      </c>
      <c r="AR14" s="44">
        <f>MIN(N(Debts!$E$13),AU13+AQ14)</f>
        <v/>
      </c>
      <c r="AS14" s="44">
        <f>AU13+AQ14-AR14</f>
        <v/>
      </c>
      <c r="AT14" s="44">
        <f>MIN(AS14,MAX(0,$C14-SUMIFS($H14:$AU14,$H$6:$AU$6,"Rest",$H$5:$AU$5,"&lt;"&amp;AS$5)))</f>
        <v/>
      </c>
      <c r="AU14" s="44">
        <f>ROUND(AS14-AT14,2)</f>
        <v/>
      </c>
    </row>
    <row r="15">
      <c r="A15" s="43" t="n">
        <v>8</v>
      </c>
      <c r="B15" s="45">
        <f>EDATE(Plan!$C$7,A15-1)</f>
        <v/>
      </c>
      <c r="C15" s="46">
        <f>IF(F14&lt;=0.005,0,MAX(0,Plan!$C$6-SUMIF($H$6:$AU$6,"Min paid",H15:AU15)))</f>
        <v/>
      </c>
      <c r="D15" s="46">
        <f>SUMIF($H$6:$AU$6,"Interest",H15:AU15)</f>
        <v/>
      </c>
      <c r="E15" s="46">
        <f>SUMIF($H$6:$AU$6,"Min paid",H15:AU15)+SUMIF($H$6:$AU$6,"Extra paid",H15:AU15)</f>
        <v/>
      </c>
      <c r="F15" s="46">
        <f>SUMIF($H$6:$AU$6,"Balance",H15:AU15)</f>
        <v/>
      </c>
      <c r="G15" s="47">
        <f>IF(AND(F15&lt;=0.005,F14&gt;0.005),A15,"")</f>
        <v/>
      </c>
      <c r="H15" s="44">
        <f>ROUND(L14*N(Debts!$D$6)/12,2)</f>
        <v/>
      </c>
      <c r="I15" s="44">
        <f>MIN(N(Debts!$E$6),L14+H15)</f>
        <v/>
      </c>
      <c r="J15" s="44">
        <f>L14+H15-I15</f>
        <v/>
      </c>
      <c r="K15" s="44">
        <f>MIN(J15,MAX(0,$C15-SUMIFS($H15:$AU15,$H$6:$AU$6,"Rest",$H$5:$AU$5,"&lt;"&amp;J$5)))</f>
        <v/>
      </c>
      <c r="L15" s="44">
        <f>ROUND(J15-K15,2)</f>
        <v/>
      </c>
      <c r="M15" s="44">
        <f>ROUND(Q14*N(Debts!$D$7)/12,2)</f>
        <v/>
      </c>
      <c r="N15" s="44">
        <f>MIN(N(Debts!$E$7),Q14+M15)</f>
        <v/>
      </c>
      <c r="O15" s="44">
        <f>Q14+M15-N15</f>
        <v/>
      </c>
      <c r="P15" s="44">
        <f>MIN(O15,MAX(0,$C15-SUMIFS($H15:$AU15,$H$6:$AU$6,"Rest",$H$5:$AU$5,"&lt;"&amp;O$5)))</f>
        <v/>
      </c>
      <c r="Q15" s="44">
        <f>ROUND(O15-P15,2)</f>
        <v/>
      </c>
      <c r="R15" s="44">
        <f>ROUND(V14*N(Debts!$D$8)/12,2)</f>
        <v/>
      </c>
      <c r="S15" s="44">
        <f>MIN(N(Debts!$E$8),V14+R15)</f>
        <v/>
      </c>
      <c r="T15" s="44">
        <f>V14+R15-S15</f>
        <v/>
      </c>
      <c r="U15" s="44">
        <f>MIN(T15,MAX(0,$C15-SUMIFS($H15:$AU15,$H$6:$AU$6,"Rest",$H$5:$AU$5,"&lt;"&amp;T$5)))</f>
        <v/>
      </c>
      <c r="V15" s="44">
        <f>ROUND(T15-U15,2)</f>
        <v/>
      </c>
      <c r="W15" s="44">
        <f>ROUND(AA14*N(Debts!$D$9)/12,2)</f>
        <v/>
      </c>
      <c r="X15" s="44">
        <f>MIN(N(Debts!$E$9),AA14+W15)</f>
        <v/>
      </c>
      <c r="Y15" s="44">
        <f>AA14+W15-X15</f>
        <v/>
      </c>
      <c r="Z15" s="44">
        <f>MIN(Y15,MAX(0,$C15-SUMIFS($H15:$AU15,$H$6:$AU$6,"Rest",$H$5:$AU$5,"&lt;"&amp;Y$5)))</f>
        <v/>
      </c>
      <c r="AA15" s="44">
        <f>ROUND(Y15-Z15,2)</f>
        <v/>
      </c>
      <c r="AB15" s="44">
        <f>ROUND(AF14*N(Debts!$D$10)/12,2)</f>
        <v/>
      </c>
      <c r="AC15" s="44">
        <f>MIN(N(Debts!$E$10),AF14+AB15)</f>
        <v/>
      </c>
      <c r="AD15" s="44">
        <f>AF14+AB15-AC15</f>
        <v/>
      </c>
      <c r="AE15" s="44">
        <f>MIN(AD15,MAX(0,$C15-SUMIFS($H15:$AU15,$H$6:$AU$6,"Rest",$H$5:$AU$5,"&lt;"&amp;AD$5)))</f>
        <v/>
      </c>
      <c r="AF15" s="44">
        <f>ROUND(AD15-AE15,2)</f>
        <v/>
      </c>
      <c r="AG15" s="44">
        <f>ROUND(AK14*N(Debts!$D$11)/12,2)</f>
        <v/>
      </c>
      <c r="AH15" s="44">
        <f>MIN(N(Debts!$E$11),AK14+AG15)</f>
        <v/>
      </c>
      <c r="AI15" s="44">
        <f>AK14+AG15-AH15</f>
        <v/>
      </c>
      <c r="AJ15" s="44">
        <f>MIN(AI15,MAX(0,$C15-SUMIFS($H15:$AU15,$H$6:$AU$6,"Rest",$H$5:$AU$5,"&lt;"&amp;AI$5)))</f>
        <v/>
      </c>
      <c r="AK15" s="44">
        <f>ROUND(AI15-AJ15,2)</f>
        <v/>
      </c>
      <c r="AL15" s="44">
        <f>ROUND(AP14*N(Debts!$D$12)/12,2)</f>
        <v/>
      </c>
      <c r="AM15" s="44">
        <f>MIN(N(Debts!$E$12),AP14+AL15)</f>
        <v/>
      </c>
      <c r="AN15" s="44">
        <f>AP14+AL15-AM15</f>
        <v/>
      </c>
      <c r="AO15" s="44">
        <f>MIN(AN15,MAX(0,$C15-SUMIFS($H15:$AU15,$H$6:$AU$6,"Rest",$H$5:$AU$5,"&lt;"&amp;AN$5)))</f>
        <v/>
      </c>
      <c r="AP15" s="44">
        <f>ROUND(AN15-AO15,2)</f>
        <v/>
      </c>
      <c r="AQ15" s="44">
        <f>ROUND(AU14*N(Debts!$D$13)/12,2)</f>
        <v/>
      </c>
      <c r="AR15" s="44">
        <f>MIN(N(Debts!$E$13),AU14+AQ15)</f>
        <v/>
      </c>
      <c r="AS15" s="44">
        <f>AU14+AQ15-AR15</f>
        <v/>
      </c>
      <c r="AT15" s="44">
        <f>MIN(AS15,MAX(0,$C15-SUMIFS($H15:$AU15,$H$6:$AU$6,"Rest",$H$5:$AU$5,"&lt;"&amp;AS$5)))</f>
        <v/>
      </c>
      <c r="AU15" s="44">
        <f>ROUND(AS15-AT15,2)</f>
        <v/>
      </c>
    </row>
    <row r="16">
      <c r="A16" s="43" t="n">
        <v>9</v>
      </c>
      <c r="B16" s="45">
        <f>EDATE(Plan!$C$7,A16-1)</f>
        <v/>
      </c>
      <c r="C16" s="46">
        <f>IF(F15&lt;=0.005,0,MAX(0,Plan!$C$6-SUMIF($H$6:$AU$6,"Min paid",H16:AU16)))</f>
        <v/>
      </c>
      <c r="D16" s="46">
        <f>SUMIF($H$6:$AU$6,"Interest",H16:AU16)</f>
        <v/>
      </c>
      <c r="E16" s="46">
        <f>SUMIF($H$6:$AU$6,"Min paid",H16:AU16)+SUMIF($H$6:$AU$6,"Extra paid",H16:AU16)</f>
        <v/>
      </c>
      <c r="F16" s="46">
        <f>SUMIF($H$6:$AU$6,"Balance",H16:AU16)</f>
        <v/>
      </c>
      <c r="G16" s="47">
        <f>IF(AND(F16&lt;=0.005,F15&gt;0.005),A16,"")</f>
        <v/>
      </c>
      <c r="H16" s="44">
        <f>ROUND(L15*N(Debts!$D$6)/12,2)</f>
        <v/>
      </c>
      <c r="I16" s="44">
        <f>MIN(N(Debts!$E$6),L15+H16)</f>
        <v/>
      </c>
      <c r="J16" s="44">
        <f>L15+H16-I16</f>
        <v/>
      </c>
      <c r="K16" s="44">
        <f>MIN(J16,MAX(0,$C16-SUMIFS($H16:$AU16,$H$6:$AU$6,"Rest",$H$5:$AU$5,"&lt;"&amp;J$5)))</f>
        <v/>
      </c>
      <c r="L16" s="44">
        <f>ROUND(J16-K16,2)</f>
        <v/>
      </c>
      <c r="M16" s="44">
        <f>ROUND(Q15*N(Debts!$D$7)/12,2)</f>
        <v/>
      </c>
      <c r="N16" s="44">
        <f>MIN(N(Debts!$E$7),Q15+M16)</f>
        <v/>
      </c>
      <c r="O16" s="44">
        <f>Q15+M16-N16</f>
        <v/>
      </c>
      <c r="P16" s="44">
        <f>MIN(O16,MAX(0,$C16-SUMIFS($H16:$AU16,$H$6:$AU$6,"Rest",$H$5:$AU$5,"&lt;"&amp;O$5)))</f>
        <v/>
      </c>
      <c r="Q16" s="44">
        <f>ROUND(O16-P16,2)</f>
        <v/>
      </c>
      <c r="R16" s="44">
        <f>ROUND(V15*N(Debts!$D$8)/12,2)</f>
        <v/>
      </c>
      <c r="S16" s="44">
        <f>MIN(N(Debts!$E$8),V15+R16)</f>
        <v/>
      </c>
      <c r="T16" s="44">
        <f>V15+R16-S16</f>
        <v/>
      </c>
      <c r="U16" s="44">
        <f>MIN(T16,MAX(0,$C16-SUMIFS($H16:$AU16,$H$6:$AU$6,"Rest",$H$5:$AU$5,"&lt;"&amp;T$5)))</f>
        <v/>
      </c>
      <c r="V16" s="44">
        <f>ROUND(T16-U16,2)</f>
        <v/>
      </c>
      <c r="W16" s="44">
        <f>ROUND(AA15*N(Debts!$D$9)/12,2)</f>
        <v/>
      </c>
      <c r="X16" s="44">
        <f>MIN(N(Debts!$E$9),AA15+W16)</f>
        <v/>
      </c>
      <c r="Y16" s="44">
        <f>AA15+W16-X16</f>
        <v/>
      </c>
      <c r="Z16" s="44">
        <f>MIN(Y16,MAX(0,$C16-SUMIFS($H16:$AU16,$H$6:$AU$6,"Rest",$H$5:$AU$5,"&lt;"&amp;Y$5)))</f>
        <v/>
      </c>
      <c r="AA16" s="44">
        <f>ROUND(Y16-Z16,2)</f>
        <v/>
      </c>
      <c r="AB16" s="44">
        <f>ROUND(AF15*N(Debts!$D$10)/12,2)</f>
        <v/>
      </c>
      <c r="AC16" s="44">
        <f>MIN(N(Debts!$E$10),AF15+AB16)</f>
        <v/>
      </c>
      <c r="AD16" s="44">
        <f>AF15+AB16-AC16</f>
        <v/>
      </c>
      <c r="AE16" s="44">
        <f>MIN(AD16,MAX(0,$C16-SUMIFS($H16:$AU16,$H$6:$AU$6,"Rest",$H$5:$AU$5,"&lt;"&amp;AD$5)))</f>
        <v/>
      </c>
      <c r="AF16" s="44">
        <f>ROUND(AD16-AE16,2)</f>
        <v/>
      </c>
      <c r="AG16" s="44">
        <f>ROUND(AK15*N(Debts!$D$11)/12,2)</f>
        <v/>
      </c>
      <c r="AH16" s="44">
        <f>MIN(N(Debts!$E$11),AK15+AG16)</f>
        <v/>
      </c>
      <c r="AI16" s="44">
        <f>AK15+AG16-AH16</f>
        <v/>
      </c>
      <c r="AJ16" s="44">
        <f>MIN(AI16,MAX(0,$C16-SUMIFS($H16:$AU16,$H$6:$AU$6,"Rest",$H$5:$AU$5,"&lt;"&amp;AI$5)))</f>
        <v/>
      </c>
      <c r="AK16" s="44">
        <f>ROUND(AI16-AJ16,2)</f>
        <v/>
      </c>
      <c r="AL16" s="44">
        <f>ROUND(AP15*N(Debts!$D$12)/12,2)</f>
        <v/>
      </c>
      <c r="AM16" s="44">
        <f>MIN(N(Debts!$E$12),AP15+AL16)</f>
        <v/>
      </c>
      <c r="AN16" s="44">
        <f>AP15+AL16-AM16</f>
        <v/>
      </c>
      <c r="AO16" s="44">
        <f>MIN(AN16,MAX(0,$C16-SUMIFS($H16:$AU16,$H$6:$AU$6,"Rest",$H$5:$AU$5,"&lt;"&amp;AN$5)))</f>
        <v/>
      </c>
      <c r="AP16" s="44">
        <f>ROUND(AN16-AO16,2)</f>
        <v/>
      </c>
      <c r="AQ16" s="44">
        <f>ROUND(AU15*N(Debts!$D$13)/12,2)</f>
        <v/>
      </c>
      <c r="AR16" s="44">
        <f>MIN(N(Debts!$E$13),AU15+AQ16)</f>
        <v/>
      </c>
      <c r="AS16" s="44">
        <f>AU15+AQ16-AR16</f>
        <v/>
      </c>
      <c r="AT16" s="44">
        <f>MIN(AS16,MAX(0,$C16-SUMIFS($H16:$AU16,$H$6:$AU$6,"Rest",$H$5:$AU$5,"&lt;"&amp;AS$5)))</f>
        <v/>
      </c>
      <c r="AU16" s="44">
        <f>ROUND(AS16-AT16,2)</f>
        <v/>
      </c>
    </row>
    <row r="17">
      <c r="A17" s="43" t="n">
        <v>10</v>
      </c>
      <c r="B17" s="45">
        <f>EDATE(Plan!$C$7,A17-1)</f>
        <v/>
      </c>
      <c r="C17" s="46">
        <f>IF(F16&lt;=0.005,0,MAX(0,Plan!$C$6-SUMIF($H$6:$AU$6,"Min paid",H17:AU17)))</f>
        <v/>
      </c>
      <c r="D17" s="46">
        <f>SUMIF($H$6:$AU$6,"Interest",H17:AU17)</f>
        <v/>
      </c>
      <c r="E17" s="46">
        <f>SUMIF($H$6:$AU$6,"Min paid",H17:AU17)+SUMIF($H$6:$AU$6,"Extra paid",H17:AU17)</f>
        <v/>
      </c>
      <c r="F17" s="46">
        <f>SUMIF($H$6:$AU$6,"Balance",H17:AU17)</f>
        <v/>
      </c>
      <c r="G17" s="47">
        <f>IF(AND(F17&lt;=0.005,F16&gt;0.005),A17,"")</f>
        <v/>
      </c>
      <c r="H17" s="44">
        <f>ROUND(L16*N(Debts!$D$6)/12,2)</f>
        <v/>
      </c>
      <c r="I17" s="44">
        <f>MIN(N(Debts!$E$6),L16+H17)</f>
        <v/>
      </c>
      <c r="J17" s="44">
        <f>L16+H17-I17</f>
        <v/>
      </c>
      <c r="K17" s="44">
        <f>MIN(J17,MAX(0,$C17-SUMIFS($H17:$AU17,$H$6:$AU$6,"Rest",$H$5:$AU$5,"&lt;"&amp;J$5)))</f>
        <v/>
      </c>
      <c r="L17" s="44">
        <f>ROUND(J17-K17,2)</f>
        <v/>
      </c>
      <c r="M17" s="44">
        <f>ROUND(Q16*N(Debts!$D$7)/12,2)</f>
        <v/>
      </c>
      <c r="N17" s="44">
        <f>MIN(N(Debts!$E$7),Q16+M17)</f>
        <v/>
      </c>
      <c r="O17" s="44">
        <f>Q16+M17-N17</f>
        <v/>
      </c>
      <c r="P17" s="44">
        <f>MIN(O17,MAX(0,$C17-SUMIFS($H17:$AU17,$H$6:$AU$6,"Rest",$H$5:$AU$5,"&lt;"&amp;O$5)))</f>
        <v/>
      </c>
      <c r="Q17" s="44">
        <f>ROUND(O17-P17,2)</f>
        <v/>
      </c>
      <c r="R17" s="44">
        <f>ROUND(V16*N(Debts!$D$8)/12,2)</f>
        <v/>
      </c>
      <c r="S17" s="44">
        <f>MIN(N(Debts!$E$8),V16+R17)</f>
        <v/>
      </c>
      <c r="T17" s="44">
        <f>V16+R17-S17</f>
        <v/>
      </c>
      <c r="U17" s="44">
        <f>MIN(T17,MAX(0,$C17-SUMIFS($H17:$AU17,$H$6:$AU$6,"Rest",$H$5:$AU$5,"&lt;"&amp;T$5)))</f>
        <v/>
      </c>
      <c r="V17" s="44">
        <f>ROUND(T17-U17,2)</f>
        <v/>
      </c>
      <c r="W17" s="44">
        <f>ROUND(AA16*N(Debts!$D$9)/12,2)</f>
        <v/>
      </c>
      <c r="X17" s="44">
        <f>MIN(N(Debts!$E$9),AA16+W17)</f>
        <v/>
      </c>
      <c r="Y17" s="44">
        <f>AA16+W17-X17</f>
        <v/>
      </c>
      <c r="Z17" s="44">
        <f>MIN(Y17,MAX(0,$C17-SUMIFS($H17:$AU17,$H$6:$AU$6,"Rest",$H$5:$AU$5,"&lt;"&amp;Y$5)))</f>
        <v/>
      </c>
      <c r="AA17" s="44">
        <f>ROUND(Y17-Z17,2)</f>
        <v/>
      </c>
      <c r="AB17" s="44">
        <f>ROUND(AF16*N(Debts!$D$10)/12,2)</f>
        <v/>
      </c>
      <c r="AC17" s="44">
        <f>MIN(N(Debts!$E$10),AF16+AB17)</f>
        <v/>
      </c>
      <c r="AD17" s="44">
        <f>AF16+AB17-AC17</f>
        <v/>
      </c>
      <c r="AE17" s="44">
        <f>MIN(AD17,MAX(0,$C17-SUMIFS($H17:$AU17,$H$6:$AU$6,"Rest",$H$5:$AU$5,"&lt;"&amp;AD$5)))</f>
        <v/>
      </c>
      <c r="AF17" s="44">
        <f>ROUND(AD17-AE17,2)</f>
        <v/>
      </c>
      <c r="AG17" s="44">
        <f>ROUND(AK16*N(Debts!$D$11)/12,2)</f>
        <v/>
      </c>
      <c r="AH17" s="44">
        <f>MIN(N(Debts!$E$11),AK16+AG17)</f>
        <v/>
      </c>
      <c r="AI17" s="44">
        <f>AK16+AG17-AH17</f>
        <v/>
      </c>
      <c r="AJ17" s="44">
        <f>MIN(AI17,MAX(0,$C17-SUMIFS($H17:$AU17,$H$6:$AU$6,"Rest",$H$5:$AU$5,"&lt;"&amp;AI$5)))</f>
        <v/>
      </c>
      <c r="AK17" s="44">
        <f>ROUND(AI17-AJ17,2)</f>
        <v/>
      </c>
      <c r="AL17" s="44">
        <f>ROUND(AP16*N(Debts!$D$12)/12,2)</f>
        <v/>
      </c>
      <c r="AM17" s="44">
        <f>MIN(N(Debts!$E$12),AP16+AL17)</f>
        <v/>
      </c>
      <c r="AN17" s="44">
        <f>AP16+AL17-AM17</f>
        <v/>
      </c>
      <c r="AO17" s="44">
        <f>MIN(AN17,MAX(0,$C17-SUMIFS($H17:$AU17,$H$6:$AU$6,"Rest",$H$5:$AU$5,"&lt;"&amp;AN$5)))</f>
        <v/>
      </c>
      <c r="AP17" s="44">
        <f>ROUND(AN17-AO17,2)</f>
        <v/>
      </c>
      <c r="AQ17" s="44">
        <f>ROUND(AU16*N(Debts!$D$13)/12,2)</f>
        <v/>
      </c>
      <c r="AR17" s="44">
        <f>MIN(N(Debts!$E$13),AU16+AQ17)</f>
        <v/>
      </c>
      <c r="AS17" s="44">
        <f>AU16+AQ17-AR17</f>
        <v/>
      </c>
      <c r="AT17" s="44">
        <f>MIN(AS17,MAX(0,$C17-SUMIFS($H17:$AU17,$H$6:$AU$6,"Rest",$H$5:$AU$5,"&lt;"&amp;AS$5)))</f>
        <v/>
      </c>
      <c r="AU17" s="44">
        <f>ROUND(AS17-AT17,2)</f>
        <v/>
      </c>
    </row>
    <row r="18">
      <c r="A18" s="43" t="n">
        <v>11</v>
      </c>
      <c r="B18" s="45">
        <f>EDATE(Plan!$C$7,A18-1)</f>
        <v/>
      </c>
      <c r="C18" s="46">
        <f>IF(F17&lt;=0.005,0,MAX(0,Plan!$C$6-SUMIF($H$6:$AU$6,"Min paid",H18:AU18)))</f>
        <v/>
      </c>
      <c r="D18" s="46">
        <f>SUMIF($H$6:$AU$6,"Interest",H18:AU18)</f>
        <v/>
      </c>
      <c r="E18" s="46">
        <f>SUMIF($H$6:$AU$6,"Min paid",H18:AU18)+SUMIF($H$6:$AU$6,"Extra paid",H18:AU18)</f>
        <v/>
      </c>
      <c r="F18" s="46">
        <f>SUMIF($H$6:$AU$6,"Balance",H18:AU18)</f>
        <v/>
      </c>
      <c r="G18" s="47">
        <f>IF(AND(F18&lt;=0.005,F17&gt;0.005),A18,"")</f>
        <v/>
      </c>
      <c r="H18" s="44">
        <f>ROUND(L17*N(Debts!$D$6)/12,2)</f>
        <v/>
      </c>
      <c r="I18" s="44">
        <f>MIN(N(Debts!$E$6),L17+H18)</f>
        <v/>
      </c>
      <c r="J18" s="44">
        <f>L17+H18-I18</f>
        <v/>
      </c>
      <c r="K18" s="44">
        <f>MIN(J18,MAX(0,$C18-SUMIFS($H18:$AU18,$H$6:$AU$6,"Rest",$H$5:$AU$5,"&lt;"&amp;J$5)))</f>
        <v/>
      </c>
      <c r="L18" s="44">
        <f>ROUND(J18-K18,2)</f>
        <v/>
      </c>
      <c r="M18" s="44">
        <f>ROUND(Q17*N(Debts!$D$7)/12,2)</f>
        <v/>
      </c>
      <c r="N18" s="44">
        <f>MIN(N(Debts!$E$7),Q17+M18)</f>
        <v/>
      </c>
      <c r="O18" s="44">
        <f>Q17+M18-N18</f>
        <v/>
      </c>
      <c r="P18" s="44">
        <f>MIN(O18,MAX(0,$C18-SUMIFS($H18:$AU18,$H$6:$AU$6,"Rest",$H$5:$AU$5,"&lt;"&amp;O$5)))</f>
        <v/>
      </c>
      <c r="Q18" s="44">
        <f>ROUND(O18-P18,2)</f>
        <v/>
      </c>
      <c r="R18" s="44">
        <f>ROUND(V17*N(Debts!$D$8)/12,2)</f>
        <v/>
      </c>
      <c r="S18" s="44">
        <f>MIN(N(Debts!$E$8),V17+R18)</f>
        <v/>
      </c>
      <c r="T18" s="44">
        <f>V17+R18-S18</f>
        <v/>
      </c>
      <c r="U18" s="44">
        <f>MIN(T18,MAX(0,$C18-SUMIFS($H18:$AU18,$H$6:$AU$6,"Rest",$H$5:$AU$5,"&lt;"&amp;T$5)))</f>
        <v/>
      </c>
      <c r="V18" s="44">
        <f>ROUND(T18-U18,2)</f>
        <v/>
      </c>
      <c r="W18" s="44">
        <f>ROUND(AA17*N(Debts!$D$9)/12,2)</f>
        <v/>
      </c>
      <c r="X18" s="44">
        <f>MIN(N(Debts!$E$9),AA17+W18)</f>
        <v/>
      </c>
      <c r="Y18" s="44">
        <f>AA17+W18-X18</f>
        <v/>
      </c>
      <c r="Z18" s="44">
        <f>MIN(Y18,MAX(0,$C18-SUMIFS($H18:$AU18,$H$6:$AU$6,"Rest",$H$5:$AU$5,"&lt;"&amp;Y$5)))</f>
        <v/>
      </c>
      <c r="AA18" s="44">
        <f>ROUND(Y18-Z18,2)</f>
        <v/>
      </c>
      <c r="AB18" s="44">
        <f>ROUND(AF17*N(Debts!$D$10)/12,2)</f>
        <v/>
      </c>
      <c r="AC18" s="44">
        <f>MIN(N(Debts!$E$10),AF17+AB18)</f>
        <v/>
      </c>
      <c r="AD18" s="44">
        <f>AF17+AB18-AC18</f>
        <v/>
      </c>
      <c r="AE18" s="44">
        <f>MIN(AD18,MAX(0,$C18-SUMIFS($H18:$AU18,$H$6:$AU$6,"Rest",$H$5:$AU$5,"&lt;"&amp;AD$5)))</f>
        <v/>
      </c>
      <c r="AF18" s="44">
        <f>ROUND(AD18-AE18,2)</f>
        <v/>
      </c>
      <c r="AG18" s="44">
        <f>ROUND(AK17*N(Debts!$D$11)/12,2)</f>
        <v/>
      </c>
      <c r="AH18" s="44">
        <f>MIN(N(Debts!$E$11),AK17+AG18)</f>
        <v/>
      </c>
      <c r="AI18" s="44">
        <f>AK17+AG18-AH18</f>
        <v/>
      </c>
      <c r="AJ18" s="44">
        <f>MIN(AI18,MAX(0,$C18-SUMIFS($H18:$AU18,$H$6:$AU$6,"Rest",$H$5:$AU$5,"&lt;"&amp;AI$5)))</f>
        <v/>
      </c>
      <c r="AK18" s="44">
        <f>ROUND(AI18-AJ18,2)</f>
        <v/>
      </c>
      <c r="AL18" s="44">
        <f>ROUND(AP17*N(Debts!$D$12)/12,2)</f>
        <v/>
      </c>
      <c r="AM18" s="44">
        <f>MIN(N(Debts!$E$12),AP17+AL18)</f>
        <v/>
      </c>
      <c r="AN18" s="44">
        <f>AP17+AL18-AM18</f>
        <v/>
      </c>
      <c r="AO18" s="44">
        <f>MIN(AN18,MAX(0,$C18-SUMIFS($H18:$AU18,$H$6:$AU$6,"Rest",$H$5:$AU$5,"&lt;"&amp;AN$5)))</f>
        <v/>
      </c>
      <c r="AP18" s="44">
        <f>ROUND(AN18-AO18,2)</f>
        <v/>
      </c>
      <c r="AQ18" s="44">
        <f>ROUND(AU17*N(Debts!$D$13)/12,2)</f>
        <v/>
      </c>
      <c r="AR18" s="44">
        <f>MIN(N(Debts!$E$13),AU17+AQ18)</f>
        <v/>
      </c>
      <c r="AS18" s="44">
        <f>AU17+AQ18-AR18</f>
        <v/>
      </c>
      <c r="AT18" s="44">
        <f>MIN(AS18,MAX(0,$C18-SUMIFS($H18:$AU18,$H$6:$AU$6,"Rest",$H$5:$AU$5,"&lt;"&amp;AS$5)))</f>
        <v/>
      </c>
      <c r="AU18" s="44">
        <f>ROUND(AS18-AT18,2)</f>
        <v/>
      </c>
    </row>
    <row r="19">
      <c r="A19" s="43" t="n">
        <v>12</v>
      </c>
      <c r="B19" s="45">
        <f>EDATE(Plan!$C$7,A19-1)</f>
        <v/>
      </c>
      <c r="C19" s="46">
        <f>IF(F18&lt;=0.005,0,MAX(0,Plan!$C$6-SUMIF($H$6:$AU$6,"Min paid",H19:AU19)))</f>
        <v/>
      </c>
      <c r="D19" s="46">
        <f>SUMIF($H$6:$AU$6,"Interest",H19:AU19)</f>
        <v/>
      </c>
      <c r="E19" s="46">
        <f>SUMIF($H$6:$AU$6,"Min paid",H19:AU19)+SUMIF($H$6:$AU$6,"Extra paid",H19:AU19)</f>
        <v/>
      </c>
      <c r="F19" s="46">
        <f>SUMIF($H$6:$AU$6,"Balance",H19:AU19)</f>
        <v/>
      </c>
      <c r="G19" s="47">
        <f>IF(AND(F19&lt;=0.005,F18&gt;0.005),A19,"")</f>
        <v/>
      </c>
      <c r="H19" s="44">
        <f>ROUND(L18*N(Debts!$D$6)/12,2)</f>
        <v/>
      </c>
      <c r="I19" s="44">
        <f>MIN(N(Debts!$E$6),L18+H19)</f>
        <v/>
      </c>
      <c r="J19" s="44">
        <f>L18+H19-I19</f>
        <v/>
      </c>
      <c r="K19" s="44">
        <f>MIN(J19,MAX(0,$C19-SUMIFS($H19:$AU19,$H$6:$AU$6,"Rest",$H$5:$AU$5,"&lt;"&amp;J$5)))</f>
        <v/>
      </c>
      <c r="L19" s="44">
        <f>ROUND(J19-K19,2)</f>
        <v/>
      </c>
      <c r="M19" s="44">
        <f>ROUND(Q18*N(Debts!$D$7)/12,2)</f>
        <v/>
      </c>
      <c r="N19" s="44">
        <f>MIN(N(Debts!$E$7),Q18+M19)</f>
        <v/>
      </c>
      <c r="O19" s="44">
        <f>Q18+M19-N19</f>
        <v/>
      </c>
      <c r="P19" s="44">
        <f>MIN(O19,MAX(0,$C19-SUMIFS($H19:$AU19,$H$6:$AU$6,"Rest",$H$5:$AU$5,"&lt;"&amp;O$5)))</f>
        <v/>
      </c>
      <c r="Q19" s="44">
        <f>ROUND(O19-P19,2)</f>
        <v/>
      </c>
      <c r="R19" s="44">
        <f>ROUND(V18*N(Debts!$D$8)/12,2)</f>
        <v/>
      </c>
      <c r="S19" s="44">
        <f>MIN(N(Debts!$E$8),V18+R19)</f>
        <v/>
      </c>
      <c r="T19" s="44">
        <f>V18+R19-S19</f>
        <v/>
      </c>
      <c r="U19" s="44">
        <f>MIN(T19,MAX(0,$C19-SUMIFS($H19:$AU19,$H$6:$AU$6,"Rest",$H$5:$AU$5,"&lt;"&amp;T$5)))</f>
        <v/>
      </c>
      <c r="V19" s="44">
        <f>ROUND(T19-U19,2)</f>
        <v/>
      </c>
      <c r="W19" s="44">
        <f>ROUND(AA18*N(Debts!$D$9)/12,2)</f>
        <v/>
      </c>
      <c r="X19" s="44">
        <f>MIN(N(Debts!$E$9),AA18+W19)</f>
        <v/>
      </c>
      <c r="Y19" s="44">
        <f>AA18+W19-X19</f>
        <v/>
      </c>
      <c r="Z19" s="44">
        <f>MIN(Y19,MAX(0,$C19-SUMIFS($H19:$AU19,$H$6:$AU$6,"Rest",$H$5:$AU$5,"&lt;"&amp;Y$5)))</f>
        <v/>
      </c>
      <c r="AA19" s="44">
        <f>ROUND(Y19-Z19,2)</f>
        <v/>
      </c>
      <c r="AB19" s="44">
        <f>ROUND(AF18*N(Debts!$D$10)/12,2)</f>
        <v/>
      </c>
      <c r="AC19" s="44">
        <f>MIN(N(Debts!$E$10),AF18+AB19)</f>
        <v/>
      </c>
      <c r="AD19" s="44">
        <f>AF18+AB19-AC19</f>
        <v/>
      </c>
      <c r="AE19" s="44">
        <f>MIN(AD19,MAX(0,$C19-SUMIFS($H19:$AU19,$H$6:$AU$6,"Rest",$H$5:$AU$5,"&lt;"&amp;AD$5)))</f>
        <v/>
      </c>
      <c r="AF19" s="44">
        <f>ROUND(AD19-AE19,2)</f>
        <v/>
      </c>
      <c r="AG19" s="44">
        <f>ROUND(AK18*N(Debts!$D$11)/12,2)</f>
        <v/>
      </c>
      <c r="AH19" s="44">
        <f>MIN(N(Debts!$E$11),AK18+AG19)</f>
        <v/>
      </c>
      <c r="AI19" s="44">
        <f>AK18+AG19-AH19</f>
        <v/>
      </c>
      <c r="AJ19" s="44">
        <f>MIN(AI19,MAX(0,$C19-SUMIFS($H19:$AU19,$H$6:$AU$6,"Rest",$H$5:$AU$5,"&lt;"&amp;AI$5)))</f>
        <v/>
      </c>
      <c r="AK19" s="44">
        <f>ROUND(AI19-AJ19,2)</f>
        <v/>
      </c>
      <c r="AL19" s="44">
        <f>ROUND(AP18*N(Debts!$D$12)/12,2)</f>
        <v/>
      </c>
      <c r="AM19" s="44">
        <f>MIN(N(Debts!$E$12),AP18+AL19)</f>
        <v/>
      </c>
      <c r="AN19" s="44">
        <f>AP18+AL19-AM19</f>
        <v/>
      </c>
      <c r="AO19" s="44">
        <f>MIN(AN19,MAX(0,$C19-SUMIFS($H19:$AU19,$H$6:$AU$6,"Rest",$H$5:$AU$5,"&lt;"&amp;AN$5)))</f>
        <v/>
      </c>
      <c r="AP19" s="44">
        <f>ROUND(AN19-AO19,2)</f>
        <v/>
      </c>
      <c r="AQ19" s="44">
        <f>ROUND(AU18*N(Debts!$D$13)/12,2)</f>
        <v/>
      </c>
      <c r="AR19" s="44">
        <f>MIN(N(Debts!$E$13),AU18+AQ19)</f>
        <v/>
      </c>
      <c r="AS19" s="44">
        <f>AU18+AQ19-AR19</f>
        <v/>
      </c>
      <c r="AT19" s="44">
        <f>MIN(AS19,MAX(0,$C19-SUMIFS($H19:$AU19,$H$6:$AU$6,"Rest",$H$5:$AU$5,"&lt;"&amp;AS$5)))</f>
        <v/>
      </c>
      <c r="AU19" s="44">
        <f>ROUND(AS19-AT19,2)</f>
        <v/>
      </c>
    </row>
    <row r="20">
      <c r="A20" s="43" t="n">
        <v>13</v>
      </c>
      <c r="B20" s="45">
        <f>EDATE(Plan!$C$7,A20-1)</f>
        <v/>
      </c>
      <c r="C20" s="46">
        <f>IF(F19&lt;=0.005,0,MAX(0,Plan!$C$6-SUMIF($H$6:$AU$6,"Min paid",H20:AU20)))</f>
        <v/>
      </c>
      <c r="D20" s="46">
        <f>SUMIF($H$6:$AU$6,"Interest",H20:AU20)</f>
        <v/>
      </c>
      <c r="E20" s="46">
        <f>SUMIF($H$6:$AU$6,"Min paid",H20:AU20)+SUMIF($H$6:$AU$6,"Extra paid",H20:AU20)</f>
        <v/>
      </c>
      <c r="F20" s="46">
        <f>SUMIF($H$6:$AU$6,"Balance",H20:AU20)</f>
        <v/>
      </c>
      <c r="G20" s="47">
        <f>IF(AND(F20&lt;=0.005,F19&gt;0.005),A20,"")</f>
        <v/>
      </c>
      <c r="H20" s="44">
        <f>ROUND(L19*N(Debts!$D$6)/12,2)</f>
        <v/>
      </c>
      <c r="I20" s="44">
        <f>MIN(N(Debts!$E$6),L19+H20)</f>
        <v/>
      </c>
      <c r="J20" s="44">
        <f>L19+H20-I20</f>
        <v/>
      </c>
      <c r="K20" s="44">
        <f>MIN(J20,MAX(0,$C20-SUMIFS($H20:$AU20,$H$6:$AU$6,"Rest",$H$5:$AU$5,"&lt;"&amp;J$5)))</f>
        <v/>
      </c>
      <c r="L20" s="44">
        <f>ROUND(J20-K20,2)</f>
        <v/>
      </c>
      <c r="M20" s="44">
        <f>ROUND(Q19*N(Debts!$D$7)/12,2)</f>
        <v/>
      </c>
      <c r="N20" s="44">
        <f>MIN(N(Debts!$E$7),Q19+M20)</f>
        <v/>
      </c>
      <c r="O20" s="44">
        <f>Q19+M20-N20</f>
        <v/>
      </c>
      <c r="P20" s="44">
        <f>MIN(O20,MAX(0,$C20-SUMIFS($H20:$AU20,$H$6:$AU$6,"Rest",$H$5:$AU$5,"&lt;"&amp;O$5)))</f>
        <v/>
      </c>
      <c r="Q20" s="44">
        <f>ROUND(O20-P20,2)</f>
        <v/>
      </c>
      <c r="R20" s="44">
        <f>ROUND(V19*N(Debts!$D$8)/12,2)</f>
        <v/>
      </c>
      <c r="S20" s="44">
        <f>MIN(N(Debts!$E$8),V19+R20)</f>
        <v/>
      </c>
      <c r="T20" s="44">
        <f>V19+R20-S20</f>
        <v/>
      </c>
      <c r="U20" s="44">
        <f>MIN(T20,MAX(0,$C20-SUMIFS($H20:$AU20,$H$6:$AU$6,"Rest",$H$5:$AU$5,"&lt;"&amp;T$5)))</f>
        <v/>
      </c>
      <c r="V20" s="44">
        <f>ROUND(T20-U20,2)</f>
        <v/>
      </c>
      <c r="W20" s="44">
        <f>ROUND(AA19*N(Debts!$D$9)/12,2)</f>
        <v/>
      </c>
      <c r="X20" s="44">
        <f>MIN(N(Debts!$E$9),AA19+W20)</f>
        <v/>
      </c>
      <c r="Y20" s="44">
        <f>AA19+W20-X20</f>
        <v/>
      </c>
      <c r="Z20" s="44">
        <f>MIN(Y20,MAX(0,$C20-SUMIFS($H20:$AU20,$H$6:$AU$6,"Rest",$H$5:$AU$5,"&lt;"&amp;Y$5)))</f>
        <v/>
      </c>
      <c r="AA20" s="44">
        <f>ROUND(Y20-Z20,2)</f>
        <v/>
      </c>
      <c r="AB20" s="44">
        <f>ROUND(AF19*N(Debts!$D$10)/12,2)</f>
        <v/>
      </c>
      <c r="AC20" s="44">
        <f>MIN(N(Debts!$E$10),AF19+AB20)</f>
        <v/>
      </c>
      <c r="AD20" s="44">
        <f>AF19+AB20-AC20</f>
        <v/>
      </c>
      <c r="AE20" s="44">
        <f>MIN(AD20,MAX(0,$C20-SUMIFS($H20:$AU20,$H$6:$AU$6,"Rest",$H$5:$AU$5,"&lt;"&amp;AD$5)))</f>
        <v/>
      </c>
      <c r="AF20" s="44">
        <f>ROUND(AD20-AE20,2)</f>
        <v/>
      </c>
      <c r="AG20" s="44">
        <f>ROUND(AK19*N(Debts!$D$11)/12,2)</f>
        <v/>
      </c>
      <c r="AH20" s="44">
        <f>MIN(N(Debts!$E$11),AK19+AG20)</f>
        <v/>
      </c>
      <c r="AI20" s="44">
        <f>AK19+AG20-AH20</f>
        <v/>
      </c>
      <c r="AJ20" s="44">
        <f>MIN(AI20,MAX(0,$C20-SUMIFS($H20:$AU20,$H$6:$AU$6,"Rest",$H$5:$AU$5,"&lt;"&amp;AI$5)))</f>
        <v/>
      </c>
      <c r="AK20" s="44">
        <f>ROUND(AI20-AJ20,2)</f>
        <v/>
      </c>
      <c r="AL20" s="44">
        <f>ROUND(AP19*N(Debts!$D$12)/12,2)</f>
        <v/>
      </c>
      <c r="AM20" s="44">
        <f>MIN(N(Debts!$E$12),AP19+AL20)</f>
        <v/>
      </c>
      <c r="AN20" s="44">
        <f>AP19+AL20-AM20</f>
        <v/>
      </c>
      <c r="AO20" s="44">
        <f>MIN(AN20,MAX(0,$C20-SUMIFS($H20:$AU20,$H$6:$AU$6,"Rest",$H$5:$AU$5,"&lt;"&amp;AN$5)))</f>
        <v/>
      </c>
      <c r="AP20" s="44">
        <f>ROUND(AN20-AO20,2)</f>
        <v/>
      </c>
      <c r="AQ20" s="44">
        <f>ROUND(AU19*N(Debts!$D$13)/12,2)</f>
        <v/>
      </c>
      <c r="AR20" s="44">
        <f>MIN(N(Debts!$E$13),AU19+AQ20)</f>
        <v/>
      </c>
      <c r="AS20" s="44">
        <f>AU19+AQ20-AR20</f>
        <v/>
      </c>
      <c r="AT20" s="44">
        <f>MIN(AS20,MAX(0,$C20-SUMIFS($H20:$AU20,$H$6:$AU$6,"Rest",$H$5:$AU$5,"&lt;"&amp;AS$5)))</f>
        <v/>
      </c>
      <c r="AU20" s="44">
        <f>ROUND(AS20-AT20,2)</f>
        <v/>
      </c>
    </row>
    <row r="21">
      <c r="A21" s="43" t="n">
        <v>14</v>
      </c>
      <c r="B21" s="45">
        <f>EDATE(Plan!$C$7,A21-1)</f>
        <v/>
      </c>
      <c r="C21" s="46">
        <f>IF(F20&lt;=0.005,0,MAX(0,Plan!$C$6-SUMIF($H$6:$AU$6,"Min paid",H21:AU21)))</f>
        <v/>
      </c>
      <c r="D21" s="46">
        <f>SUMIF($H$6:$AU$6,"Interest",H21:AU21)</f>
        <v/>
      </c>
      <c r="E21" s="46">
        <f>SUMIF($H$6:$AU$6,"Min paid",H21:AU21)+SUMIF($H$6:$AU$6,"Extra paid",H21:AU21)</f>
        <v/>
      </c>
      <c r="F21" s="46">
        <f>SUMIF($H$6:$AU$6,"Balance",H21:AU21)</f>
        <v/>
      </c>
      <c r="G21" s="47">
        <f>IF(AND(F21&lt;=0.005,F20&gt;0.005),A21,"")</f>
        <v/>
      </c>
      <c r="H21" s="44">
        <f>ROUND(L20*N(Debts!$D$6)/12,2)</f>
        <v/>
      </c>
      <c r="I21" s="44">
        <f>MIN(N(Debts!$E$6),L20+H21)</f>
        <v/>
      </c>
      <c r="J21" s="44">
        <f>L20+H21-I21</f>
        <v/>
      </c>
      <c r="K21" s="44">
        <f>MIN(J21,MAX(0,$C21-SUMIFS($H21:$AU21,$H$6:$AU$6,"Rest",$H$5:$AU$5,"&lt;"&amp;J$5)))</f>
        <v/>
      </c>
      <c r="L21" s="44">
        <f>ROUND(J21-K21,2)</f>
        <v/>
      </c>
      <c r="M21" s="44">
        <f>ROUND(Q20*N(Debts!$D$7)/12,2)</f>
        <v/>
      </c>
      <c r="N21" s="44">
        <f>MIN(N(Debts!$E$7),Q20+M21)</f>
        <v/>
      </c>
      <c r="O21" s="44">
        <f>Q20+M21-N21</f>
        <v/>
      </c>
      <c r="P21" s="44">
        <f>MIN(O21,MAX(0,$C21-SUMIFS($H21:$AU21,$H$6:$AU$6,"Rest",$H$5:$AU$5,"&lt;"&amp;O$5)))</f>
        <v/>
      </c>
      <c r="Q21" s="44">
        <f>ROUND(O21-P21,2)</f>
        <v/>
      </c>
      <c r="R21" s="44">
        <f>ROUND(V20*N(Debts!$D$8)/12,2)</f>
        <v/>
      </c>
      <c r="S21" s="44">
        <f>MIN(N(Debts!$E$8),V20+R21)</f>
        <v/>
      </c>
      <c r="T21" s="44">
        <f>V20+R21-S21</f>
        <v/>
      </c>
      <c r="U21" s="44">
        <f>MIN(T21,MAX(0,$C21-SUMIFS($H21:$AU21,$H$6:$AU$6,"Rest",$H$5:$AU$5,"&lt;"&amp;T$5)))</f>
        <v/>
      </c>
      <c r="V21" s="44">
        <f>ROUND(T21-U21,2)</f>
        <v/>
      </c>
      <c r="W21" s="44">
        <f>ROUND(AA20*N(Debts!$D$9)/12,2)</f>
        <v/>
      </c>
      <c r="X21" s="44">
        <f>MIN(N(Debts!$E$9),AA20+W21)</f>
        <v/>
      </c>
      <c r="Y21" s="44">
        <f>AA20+W21-X21</f>
        <v/>
      </c>
      <c r="Z21" s="44">
        <f>MIN(Y21,MAX(0,$C21-SUMIFS($H21:$AU21,$H$6:$AU$6,"Rest",$H$5:$AU$5,"&lt;"&amp;Y$5)))</f>
        <v/>
      </c>
      <c r="AA21" s="44">
        <f>ROUND(Y21-Z21,2)</f>
        <v/>
      </c>
      <c r="AB21" s="44">
        <f>ROUND(AF20*N(Debts!$D$10)/12,2)</f>
        <v/>
      </c>
      <c r="AC21" s="44">
        <f>MIN(N(Debts!$E$10),AF20+AB21)</f>
        <v/>
      </c>
      <c r="AD21" s="44">
        <f>AF20+AB21-AC21</f>
        <v/>
      </c>
      <c r="AE21" s="44">
        <f>MIN(AD21,MAX(0,$C21-SUMIFS($H21:$AU21,$H$6:$AU$6,"Rest",$H$5:$AU$5,"&lt;"&amp;AD$5)))</f>
        <v/>
      </c>
      <c r="AF21" s="44">
        <f>ROUND(AD21-AE21,2)</f>
        <v/>
      </c>
      <c r="AG21" s="44">
        <f>ROUND(AK20*N(Debts!$D$11)/12,2)</f>
        <v/>
      </c>
      <c r="AH21" s="44">
        <f>MIN(N(Debts!$E$11),AK20+AG21)</f>
        <v/>
      </c>
      <c r="AI21" s="44">
        <f>AK20+AG21-AH21</f>
        <v/>
      </c>
      <c r="AJ21" s="44">
        <f>MIN(AI21,MAX(0,$C21-SUMIFS($H21:$AU21,$H$6:$AU$6,"Rest",$H$5:$AU$5,"&lt;"&amp;AI$5)))</f>
        <v/>
      </c>
      <c r="AK21" s="44">
        <f>ROUND(AI21-AJ21,2)</f>
        <v/>
      </c>
      <c r="AL21" s="44">
        <f>ROUND(AP20*N(Debts!$D$12)/12,2)</f>
        <v/>
      </c>
      <c r="AM21" s="44">
        <f>MIN(N(Debts!$E$12),AP20+AL21)</f>
        <v/>
      </c>
      <c r="AN21" s="44">
        <f>AP20+AL21-AM21</f>
        <v/>
      </c>
      <c r="AO21" s="44">
        <f>MIN(AN21,MAX(0,$C21-SUMIFS($H21:$AU21,$H$6:$AU$6,"Rest",$H$5:$AU$5,"&lt;"&amp;AN$5)))</f>
        <v/>
      </c>
      <c r="AP21" s="44">
        <f>ROUND(AN21-AO21,2)</f>
        <v/>
      </c>
      <c r="AQ21" s="44">
        <f>ROUND(AU20*N(Debts!$D$13)/12,2)</f>
        <v/>
      </c>
      <c r="AR21" s="44">
        <f>MIN(N(Debts!$E$13),AU20+AQ21)</f>
        <v/>
      </c>
      <c r="AS21" s="44">
        <f>AU20+AQ21-AR21</f>
        <v/>
      </c>
      <c r="AT21" s="44">
        <f>MIN(AS21,MAX(0,$C21-SUMIFS($H21:$AU21,$H$6:$AU$6,"Rest",$H$5:$AU$5,"&lt;"&amp;AS$5)))</f>
        <v/>
      </c>
      <c r="AU21" s="44">
        <f>ROUND(AS21-AT21,2)</f>
        <v/>
      </c>
    </row>
    <row r="22">
      <c r="A22" s="43" t="n">
        <v>15</v>
      </c>
      <c r="B22" s="45">
        <f>EDATE(Plan!$C$7,A22-1)</f>
        <v/>
      </c>
      <c r="C22" s="46">
        <f>IF(F21&lt;=0.005,0,MAX(0,Plan!$C$6-SUMIF($H$6:$AU$6,"Min paid",H22:AU22)))</f>
        <v/>
      </c>
      <c r="D22" s="46">
        <f>SUMIF($H$6:$AU$6,"Interest",H22:AU22)</f>
        <v/>
      </c>
      <c r="E22" s="46">
        <f>SUMIF($H$6:$AU$6,"Min paid",H22:AU22)+SUMIF($H$6:$AU$6,"Extra paid",H22:AU22)</f>
        <v/>
      </c>
      <c r="F22" s="46">
        <f>SUMIF($H$6:$AU$6,"Balance",H22:AU22)</f>
        <v/>
      </c>
      <c r="G22" s="47">
        <f>IF(AND(F22&lt;=0.005,F21&gt;0.005),A22,"")</f>
        <v/>
      </c>
      <c r="H22" s="44">
        <f>ROUND(L21*N(Debts!$D$6)/12,2)</f>
        <v/>
      </c>
      <c r="I22" s="44">
        <f>MIN(N(Debts!$E$6),L21+H22)</f>
        <v/>
      </c>
      <c r="J22" s="44">
        <f>L21+H22-I22</f>
        <v/>
      </c>
      <c r="K22" s="44">
        <f>MIN(J22,MAX(0,$C22-SUMIFS($H22:$AU22,$H$6:$AU$6,"Rest",$H$5:$AU$5,"&lt;"&amp;J$5)))</f>
        <v/>
      </c>
      <c r="L22" s="44">
        <f>ROUND(J22-K22,2)</f>
        <v/>
      </c>
      <c r="M22" s="44">
        <f>ROUND(Q21*N(Debts!$D$7)/12,2)</f>
        <v/>
      </c>
      <c r="N22" s="44">
        <f>MIN(N(Debts!$E$7),Q21+M22)</f>
        <v/>
      </c>
      <c r="O22" s="44">
        <f>Q21+M22-N22</f>
        <v/>
      </c>
      <c r="P22" s="44">
        <f>MIN(O22,MAX(0,$C22-SUMIFS($H22:$AU22,$H$6:$AU$6,"Rest",$H$5:$AU$5,"&lt;"&amp;O$5)))</f>
        <v/>
      </c>
      <c r="Q22" s="44">
        <f>ROUND(O22-P22,2)</f>
        <v/>
      </c>
      <c r="R22" s="44">
        <f>ROUND(V21*N(Debts!$D$8)/12,2)</f>
        <v/>
      </c>
      <c r="S22" s="44">
        <f>MIN(N(Debts!$E$8),V21+R22)</f>
        <v/>
      </c>
      <c r="T22" s="44">
        <f>V21+R22-S22</f>
        <v/>
      </c>
      <c r="U22" s="44">
        <f>MIN(T22,MAX(0,$C22-SUMIFS($H22:$AU22,$H$6:$AU$6,"Rest",$H$5:$AU$5,"&lt;"&amp;T$5)))</f>
        <v/>
      </c>
      <c r="V22" s="44">
        <f>ROUND(T22-U22,2)</f>
        <v/>
      </c>
      <c r="W22" s="44">
        <f>ROUND(AA21*N(Debts!$D$9)/12,2)</f>
        <v/>
      </c>
      <c r="X22" s="44">
        <f>MIN(N(Debts!$E$9),AA21+W22)</f>
        <v/>
      </c>
      <c r="Y22" s="44">
        <f>AA21+W22-X22</f>
        <v/>
      </c>
      <c r="Z22" s="44">
        <f>MIN(Y22,MAX(0,$C22-SUMIFS($H22:$AU22,$H$6:$AU$6,"Rest",$H$5:$AU$5,"&lt;"&amp;Y$5)))</f>
        <v/>
      </c>
      <c r="AA22" s="44">
        <f>ROUND(Y22-Z22,2)</f>
        <v/>
      </c>
      <c r="AB22" s="44">
        <f>ROUND(AF21*N(Debts!$D$10)/12,2)</f>
        <v/>
      </c>
      <c r="AC22" s="44">
        <f>MIN(N(Debts!$E$10),AF21+AB22)</f>
        <v/>
      </c>
      <c r="AD22" s="44">
        <f>AF21+AB22-AC22</f>
        <v/>
      </c>
      <c r="AE22" s="44">
        <f>MIN(AD22,MAX(0,$C22-SUMIFS($H22:$AU22,$H$6:$AU$6,"Rest",$H$5:$AU$5,"&lt;"&amp;AD$5)))</f>
        <v/>
      </c>
      <c r="AF22" s="44">
        <f>ROUND(AD22-AE22,2)</f>
        <v/>
      </c>
      <c r="AG22" s="44">
        <f>ROUND(AK21*N(Debts!$D$11)/12,2)</f>
        <v/>
      </c>
      <c r="AH22" s="44">
        <f>MIN(N(Debts!$E$11),AK21+AG22)</f>
        <v/>
      </c>
      <c r="AI22" s="44">
        <f>AK21+AG22-AH22</f>
        <v/>
      </c>
      <c r="AJ22" s="44">
        <f>MIN(AI22,MAX(0,$C22-SUMIFS($H22:$AU22,$H$6:$AU$6,"Rest",$H$5:$AU$5,"&lt;"&amp;AI$5)))</f>
        <v/>
      </c>
      <c r="AK22" s="44">
        <f>ROUND(AI22-AJ22,2)</f>
        <v/>
      </c>
      <c r="AL22" s="44">
        <f>ROUND(AP21*N(Debts!$D$12)/12,2)</f>
        <v/>
      </c>
      <c r="AM22" s="44">
        <f>MIN(N(Debts!$E$12),AP21+AL22)</f>
        <v/>
      </c>
      <c r="AN22" s="44">
        <f>AP21+AL22-AM22</f>
        <v/>
      </c>
      <c r="AO22" s="44">
        <f>MIN(AN22,MAX(0,$C22-SUMIFS($H22:$AU22,$H$6:$AU$6,"Rest",$H$5:$AU$5,"&lt;"&amp;AN$5)))</f>
        <v/>
      </c>
      <c r="AP22" s="44">
        <f>ROUND(AN22-AO22,2)</f>
        <v/>
      </c>
      <c r="AQ22" s="44">
        <f>ROUND(AU21*N(Debts!$D$13)/12,2)</f>
        <v/>
      </c>
      <c r="AR22" s="44">
        <f>MIN(N(Debts!$E$13),AU21+AQ22)</f>
        <v/>
      </c>
      <c r="AS22" s="44">
        <f>AU21+AQ22-AR22</f>
        <v/>
      </c>
      <c r="AT22" s="44">
        <f>MIN(AS22,MAX(0,$C22-SUMIFS($H22:$AU22,$H$6:$AU$6,"Rest",$H$5:$AU$5,"&lt;"&amp;AS$5)))</f>
        <v/>
      </c>
      <c r="AU22" s="44">
        <f>ROUND(AS22-AT22,2)</f>
        <v/>
      </c>
    </row>
    <row r="23">
      <c r="A23" s="43" t="n">
        <v>16</v>
      </c>
      <c r="B23" s="45">
        <f>EDATE(Plan!$C$7,A23-1)</f>
        <v/>
      </c>
      <c r="C23" s="46">
        <f>IF(F22&lt;=0.005,0,MAX(0,Plan!$C$6-SUMIF($H$6:$AU$6,"Min paid",H23:AU23)))</f>
        <v/>
      </c>
      <c r="D23" s="46">
        <f>SUMIF($H$6:$AU$6,"Interest",H23:AU23)</f>
        <v/>
      </c>
      <c r="E23" s="46">
        <f>SUMIF($H$6:$AU$6,"Min paid",H23:AU23)+SUMIF($H$6:$AU$6,"Extra paid",H23:AU23)</f>
        <v/>
      </c>
      <c r="F23" s="46">
        <f>SUMIF($H$6:$AU$6,"Balance",H23:AU23)</f>
        <v/>
      </c>
      <c r="G23" s="47">
        <f>IF(AND(F23&lt;=0.005,F22&gt;0.005),A23,"")</f>
        <v/>
      </c>
      <c r="H23" s="44">
        <f>ROUND(L22*N(Debts!$D$6)/12,2)</f>
        <v/>
      </c>
      <c r="I23" s="44">
        <f>MIN(N(Debts!$E$6),L22+H23)</f>
        <v/>
      </c>
      <c r="J23" s="44">
        <f>L22+H23-I23</f>
        <v/>
      </c>
      <c r="K23" s="44">
        <f>MIN(J23,MAX(0,$C23-SUMIFS($H23:$AU23,$H$6:$AU$6,"Rest",$H$5:$AU$5,"&lt;"&amp;J$5)))</f>
        <v/>
      </c>
      <c r="L23" s="44">
        <f>ROUND(J23-K23,2)</f>
        <v/>
      </c>
      <c r="M23" s="44">
        <f>ROUND(Q22*N(Debts!$D$7)/12,2)</f>
        <v/>
      </c>
      <c r="N23" s="44">
        <f>MIN(N(Debts!$E$7),Q22+M23)</f>
        <v/>
      </c>
      <c r="O23" s="44">
        <f>Q22+M23-N23</f>
        <v/>
      </c>
      <c r="P23" s="44">
        <f>MIN(O23,MAX(0,$C23-SUMIFS($H23:$AU23,$H$6:$AU$6,"Rest",$H$5:$AU$5,"&lt;"&amp;O$5)))</f>
        <v/>
      </c>
      <c r="Q23" s="44">
        <f>ROUND(O23-P23,2)</f>
        <v/>
      </c>
      <c r="R23" s="44">
        <f>ROUND(V22*N(Debts!$D$8)/12,2)</f>
        <v/>
      </c>
      <c r="S23" s="44">
        <f>MIN(N(Debts!$E$8),V22+R23)</f>
        <v/>
      </c>
      <c r="T23" s="44">
        <f>V22+R23-S23</f>
        <v/>
      </c>
      <c r="U23" s="44">
        <f>MIN(T23,MAX(0,$C23-SUMIFS($H23:$AU23,$H$6:$AU$6,"Rest",$H$5:$AU$5,"&lt;"&amp;T$5)))</f>
        <v/>
      </c>
      <c r="V23" s="44">
        <f>ROUND(T23-U23,2)</f>
        <v/>
      </c>
      <c r="W23" s="44">
        <f>ROUND(AA22*N(Debts!$D$9)/12,2)</f>
        <v/>
      </c>
      <c r="X23" s="44">
        <f>MIN(N(Debts!$E$9),AA22+W23)</f>
        <v/>
      </c>
      <c r="Y23" s="44">
        <f>AA22+W23-X23</f>
        <v/>
      </c>
      <c r="Z23" s="44">
        <f>MIN(Y23,MAX(0,$C23-SUMIFS($H23:$AU23,$H$6:$AU$6,"Rest",$H$5:$AU$5,"&lt;"&amp;Y$5)))</f>
        <v/>
      </c>
      <c r="AA23" s="44">
        <f>ROUND(Y23-Z23,2)</f>
        <v/>
      </c>
      <c r="AB23" s="44">
        <f>ROUND(AF22*N(Debts!$D$10)/12,2)</f>
        <v/>
      </c>
      <c r="AC23" s="44">
        <f>MIN(N(Debts!$E$10),AF22+AB23)</f>
        <v/>
      </c>
      <c r="AD23" s="44">
        <f>AF22+AB23-AC23</f>
        <v/>
      </c>
      <c r="AE23" s="44">
        <f>MIN(AD23,MAX(0,$C23-SUMIFS($H23:$AU23,$H$6:$AU$6,"Rest",$H$5:$AU$5,"&lt;"&amp;AD$5)))</f>
        <v/>
      </c>
      <c r="AF23" s="44">
        <f>ROUND(AD23-AE23,2)</f>
        <v/>
      </c>
      <c r="AG23" s="44">
        <f>ROUND(AK22*N(Debts!$D$11)/12,2)</f>
        <v/>
      </c>
      <c r="AH23" s="44">
        <f>MIN(N(Debts!$E$11),AK22+AG23)</f>
        <v/>
      </c>
      <c r="AI23" s="44">
        <f>AK22+AG23-AH23</f>
        <v/>
      </c>
      <c r="AJ23" s="44">
        <f>MIN(AI23,MAX(0,$C23-SUMIFS($H23:$AU23,$H$6:$AU$6,"Rest",$H$5:$AU$5,"&lt;"&amp;AI$5)))</f>
        <v/>
      </c>
      <c r="AK23" s="44">
        <f>ROUND(AI23-AJ23,2)</f>
        <v/>
      </c>
      <c r="AL23" s="44">
        <f>ROUND(AP22*N(Debts!$D$12)/12,2)</f>
        <v/>
      </c>
      <c r="AM23" s="44">
        <f>MIN(N(Debts!$E$12),AP22+AL23)</f>
        <v/>
      </c>
      <c r="AN23" s="44">
        <f>AP22+AL23-AM23</f>
        <v/>
      </c>
      <c r="AO23" s="44">
        <f>MIN(AN23,MAX(0,$C23-SUMIFS($H23:$AU23,$H$6:$AU$6,"Rest",$H$5:$AU$5,"&lt;"&amp;AN$5)))</f>
        <v/>
      </c>
      <c r="AP23" s="44">
        <f>ROUND(AN23-AO23,2)</f>
        <v/>
      </c>
      <c r="AQ23" s="44">
        <f>ROUND(AU22*N(Debts!$D$13)/12,2)</f>
        <v/>
      </c>
      <c r="AR23" s="44">
        <f>MIN(N(Debts!$E$13),AU22+AQ23)</f>
        <v/>
      </c>
      <c r="AS23" s="44">
        <f>AU22+AQ23-AR23</f>
        <v/>
      </c>
      <c r="AT23" s="44">
        <f>MIN(AS23,MAX(0,$C23-SUMIFS($H23:$AU23,$H$6:$AU$6,"Rest",$H$5:$AU$5,"&lt;"&amp;AS$5)))</f>
        <v/>
      </c>
      <c r="AU23" s="44">
        <f>ROUND(AS23-AT23,2)</f>
        <v/>
      </c>
    </row>
    <row r="24">
      <c r="A24" s="43" t="n">
        <v>17</v>
      </c>
      <c r="B24" s="45">
        <f>EDATE(Plan!$C$7,A24-1)</f>
        <v/>
      </c>
      <c r="C24" s="46">
        <f>IF(F23&lt;=0.005,0,MAX(0,Plan!$C$6-SUMIF($H$6:$AU$6,"Min paid",H24:AU24)))</f>
        <v/>
      </c>
      <c r="D24" s="46">
        <f>SUMIF($H$6:$AU$6,"Interest",H24:AU24)</f>
        <v/>
      </c>
      <c r="E24" s="46">
        <f>SUMIF($H$6:$AU$6,"Min paid",H24:AU24)+SUMIF($H$6:$AU$6,"Extra paid",H24:AU24)</f>
        <v/>
      </c>
      <c r="F24" s="46">
        <f>SUMIF($H$6:$AU$6,"Balance",H24:AU24)</f>
        <v/>
      </c>
      <c r="G24" s="47">
        <f>IF(AND(F24&lt;=0.005,F23&gt;0.005),A24,"")</f>
        <v/>
      </c>
      <c r="H24" s="44">
        <f>ROUND(L23*N(Debts!$D$6)/12,2)</f>
        <v/>
      </c>
      <c r="I24" s="44">
        <f>MIN(N(Debts!$E$6),L23+H24)</f>
        <v/>
      </c>
      <c r="J24" s="44">
        <f>L23+H24-I24</f>
        <v/>
      </c>
      <c r="K24" s="44">
        <f>MIN(J24,MAX(0,$C24-SUMIFS($H24:$AU24,$H$6:$AU$6,"Rest",$H$5:$AU$5,"&lt;"&amp;J$5)))</f>
        <v/>
      </c>
      <c r="L24" s="44">
        <f>ROUND(J24-K24,2)</f>
        <v/>
      </c>
      <c r="M24" s="44">
        <f>ROUND(Q23*N(Debts!$D$7)/12,2)</f>
        <v/>
      </c>
      <c r="N24" s="44">
        <f>MIN(N(Debts!$E$7),Q23+M24)</f>
        <v/>
      </c>
      <c r="O24" s="44">
        <f>Q23+M24-N24</f>
        <v/>
      </c>
      <c r="P24" s="44">
        <f>MIN(O24,MAX(0,$C24-SUMIFS($H24:$AU24,$H$6:$AU$6,"Rest",$H$5:$AU$5,"&lt;"&amp;O$5)))</f>
        <v/>
      </c>
      <c r="Q24" s="44">
        <f>ROUND(O24-P24,2)</f>
        <v/>
      </c>
      <c r="R24" s="44">
        <f>ROUND(V23*N(Debts!$D$8)/12,2)</f>
        <v/>
      </c>
      <c r="S24" s="44">
        <f>MIN(N(Debts!$E$8),V23+R24)</f>
        <v/>
      </c>
      <c r="T24" s="44">
        <f>V23+R24-S24</f>
        <v/>
      </c>
      <c r="U24" s="44">
        <f>MIN(T24,MAX(0,$C24-SUMIFS($H24:$AU24,$H$6:$AU$6,"Rest",$H$5:$AU$5,"&lt;"&amp;T$5)))</f>
        <v/>
      </c>
      <c r="V24" s="44">
        <f>ROUND(T24-U24,2)</f>
        <v/>
      </c>
      <c r="W24" s="44">
        <f>ROUND(AA23*N(Debts!$D$9)/12,2)</f>
        <v/>
      </c>
      <c r="X24" s="44">
        <f>MIN(N(Debts!$E$9),AA23+W24)</f>
        <v/>
      </c>
      <c r="Y24" s="44">
        <f>AA23+W24-X24</f>
        <v/>
      </c>
      <c r="Z24" s="44">
        <f>MIN(Y24,MAX(0,$C24-SUMIFS($H24:$AU24,$H$6:$AU$6,"Rest",$H$5:$AU$5,"&lt;"&amp;Y$5)))</f>
        <v/>
      </c>
      <c r="AA24" s="44">
        <f>ROUND(Y24-Z24,2)</f>
        <v/>
      </c>
      <c r="AB24" s="44">
        <f>ROUND(AF23*N(Debts!$D$10)/12,2)</f>
        <v/>
      </c>
      <c r="AC24" s="44">
        <f>MIN(N(Debts!$E$10),AF23+AB24)</f>
        <v/>
      </c>
      <c r="AD24" s="44">
        <f>AF23+AB24-AC24</f>
        <v/>
      </c>
      <c r="AE24" s="44">
        <f>MIN(AD24,MAX(0,$C24-SUMIFS($H24:$AU24,$H$6:$AU$6,"Rest",$H$5:$AU$5,"&lt;"&amp;AD$5)))</f>
        <v/>
      </c>
      <c r="AF24" s="44">
        <f>ROUND(AD24-AE24,2)</f>
        <v/>
      </c>
      <c r="AG24" s="44">
        <f>ROUND(AK23*N(Debts!$D$11)/12,2)</f>
        <v/>
      </c>
      <c r="AH24" s="44">
        <f>MIN(N(Debts!$E$11),AK23+AG24)</f>
        <v/>
      </c>
      <c r="AI24" s="44">
        <f>AK23+AG24-AH24</f>
        <v/>
      </c>
      <c r="AJ24" s="44">
        <f>MIN(AI24,MAX(0,$C24-SUMIFS($H24:$AU24,$H$6:$AU$6,"Rest",$H$5:$AU$5,"&lt;"&amp;AI$5)))</f>
        <v/>
      </c>
      <c r="AK24" s="44">
        <f>ROUND(AI24-AJ24,2)</f>
        <v/>
      </c>
      <c r="AL24" s="44">
        <f>ROUND(AP23*N(Debts!$D$12)/12,2)</f>
        <v/>
      </c>
      <c r="AM24" s="44">
        <f>MIN(N(Debts!$E$12),AP23+AL24)</f>
        <v/>
      </c>
      <c r="AN24" s="44">
        <f>AP23+AL24-AM24</f>
        <v/>
      </c>
      <c r="AO24" s="44">
        <f>MIN(AN24,MAX(0,$C24-SUMIFS($H24:$AU24,$H$6:$AU$6,"Rest",$H$5:$AU$5,"&lt;"&amp;AN$5)))</f>
        <v/>
      </c>
      <c r="AP24" s="44">
        <f>ROUND(AN24-AO24,2)</f>
        <v/>
      </c>
      <c r="AQ24" s="44">
        <f>ROUND(AU23*N(Debts!$D$13)/12,2)</f>
        <v/>
      </c>
      <c r="AR24" s="44">
        <f>MIN(N(Debts!$E$13),AU23+AQ24)</f>
        <v/>
      </c>
      <c r="AS24" s="44">
        <f>AU23+AQ24-AR24</f>
        <v/>
      </c>
      <c r="AT24" s="44">
        <f>MIN(AS24,MAX(0,$C24-SUMIFS($H24:$AU24,$H$6:$AU$6,"Rest",$H$5:$AU$5,"&lt;"&amp;AS$5)))</f>
        <v/>
      </c>
      <c r="AU24" s="44">
        <f>ROUND(AS24-AT24,2)</f>
        <v/>
      </c>
    </row>
    <row r="25">
      <c r="A25" s="43" t="n">
        <v>18</v>
      </c>
      <c r="B25" s="45">
        <f>EDATE(Plan!$C$7,A25-1)</f>
        <v/>
      </c>
      <c r="C25" s="46">
        <f>IF(F24&lt;=0.005,0,MAX(0,Plan!$C$6-SUMIF($H$6:$AU$6,"Min paid",H25:AU25)))</f>
        <v/>
      </c>
      <c r="D25" s="46">
        <f>SUMIF($H$6:$AU$6,"Interest",H25:AU25)</f>
        <v/>
      </c>
      <c r="E25" s="46">
        <f>SUMIF($H$6:$AU$6,"Min paid",H25:AU25)+SUMIF($H$6:$AU$6,"Extra paid",H25:AU25)</f>
        <v/>
      </c>
      <c r="F25" s="46">
        <f>SUMIF($H$6:$AU$6,"Balance",H25:AU25)</f>
        <v/>
      </c>
      <c r="G25" s="47">
        <f>IF(AND(F25&lt;=0.005,F24&gt;0.005),A25,"")</f>
        <v/>
      </c>
      <c r="H25" s="44">
        <f>ROUND(L24*N(Debts!$D$6)/12,2)</f>
        <v/>
      </c>
      <c r="I25" s="44">
        <f>MIN(N(Debts!$E$6),L24+H25)</f>
        <v/>
      </c>
      <c r="J25" s="44">
        <f>L24+H25-I25</f>
        <v/>
      </c>
      <c r="K25" s="44">
        <f>MIN(J25,MAX(0,$C25-SUMIFS($H25:$AU25,$H$6:$AU$6,"Rest",$H$5:$AU$5,"&lt;"&amp;J$5)))</f>
        <v/>
      </c>
      <c r="L25" s="44">
        <f>ROUND(J25-K25,2)</f>
        <v/>
      </c>
      <c r="M25" s="44">
        <f>ROUND(Q24*N(Debts!$D$7)/12,2)</f>
        <v/>
      </c>
      <c r="N25" s="44">
        <f>MIN(N(Debts!$E$7),Q24+M25)</f>
        <v/>
      </c>
      <c r="O25" s="44">
        <f>Q24+M25-N25</f>
        <v/>
      </c>
      <c r="P25" s="44">
        <f>MIN(O25,MAX(0,$C25-SUMIFS($H25:$AU25,$H$6:$AU$6,"Rest",$H$5:$AU$5,"&lt;"&amp;O$5)))</f>
        <v/>
      </c>
      <c r="Q25" s="44">
        <f>ROUND(O25-P25,2)</f>
        <v/>
      </c>
      <c r="R25" s="44">
        <f>ROUND(V24*N(Debts!$D$8)/12,2)</f>
        <v/>
      </c>
      <c r="S25" s="44">
        <f>MIN(N(Debts!$E$8),V24+R25)</f>
        <v/>
      </c>
      <c r="T25" s="44">
        <f>V24+R25-S25</f>
        <v/>
      </c>
      <c r="U25" s="44">
        <f>MIN(T25,MAX(0,$C25-SUMIFS($H25:$AU25,$H$6:$AU$6,"Rest",$H$5:$AU$5,"&lt;"&amp;T$5)))</f>
        <v/>
      </c>
      <c r="V25" s="44">
        <f>ROUND(T25-U25,2)</f>
        <v/>
      </c>
      <c r="W25" s="44">
        <f>ROUND(AA24*N(Debts!$D$9)/12,2)</f>
        <v/>
      </c>
      <c r="X25" s="44">
        <f>MIN(N(Debts!$E$9),AA24+W25)</f>
        <v/>
      </c>
      <c r="Y25" s="44">
        <f>AA24+W25-X25</f>
        <v/>
      </c>
      <c r="Z25" s="44">
        <f>MIN(Y25,MAX(0,$C25-SUMIFS($H25:$AU25,$H$6:$AU$6,"Rest",$H$5:$AU$5,"&lt;"&amp;Y$5)))</f>
        <v/>
      </c>
      <c r="AA25" s="44">
        <f>ROUND(Y25-Z25,2)</f>
        <v/>
      </c>
      <c r="AB25" s="44">
        <f>ROUND(AF24*N(Debts!$D$10)/12,2)</f>
        <v/>
      </c>
      <c r="AC25" s="44">
        <f>MIN(N(Debts!$E$10),AF24+AB25)</f>
        <v/>
      </c>
      <c r="AD25" s="44">
        <f>AF24+AB25-AC25</f>
        <v/>
      </c>
      <c r="AE25" s="44">
        <f>MIN(AD25,MAX(0,$C25-SUMIFS($H25:$AU25,$H$6:$AU$6,"Rest",$H$5:$AU$5,"&lt;"&amp;AD$5)))</f>
        <v/>
      </c>
      <c r="AF25" s="44">
        <f>ROUND(AD25-AE25,2)</f>
        <v/>
      </c>
      <c r="AG25" s="44">
        <f>ROUND(AK24*N(Debts!$D$11)/12,2)</f>
        <v/>
      </c>
      <c r="AH25" s="44">
        <f>MIN(N(Debts!$E$11),AK24+AG25)</f>
        <v/>
      </c>
      <c r="AI25" s="44">
        <f>AK24+AG25-AH25</f>
        <v/>
      </c>
      <c r="AJ25" s="44">
        <f>MIN(AI25,MAX(0,$C25-SUMIFS($H25:$AU25,$H$6:$AU$6,"Rest",$H$5:$AU$5,"&lt;"&amp;AI$5)))</f>
        <v/>
      </c>
      <c r="AK25" s="44">
        <f>ROUND(AI25-AJ25,2)</f>
        <v/>
      </c>
      <c r="AL25" s="44">
        <f>ROUND(AP24*N(Debts!$D$12)/12,2)</f>
        <v/>
      </c>
      <c r="AM25" s="44">
        <f>MIN(N(Debts!$E$12),AP24+AL25)</f>
        <v/>
      </c>
      <c r="AN25" s="44">
        <f>AP24+AL25-AM25</f>
        <v/>
      </c>
      <c r="AO25" s="44">
        <f>MIN(AN25,MAX(0,$C25-SUMIFS($H25:$AU25,$H$6:$AU$6,"Rest",$H$5:$AU$5,"&lt;"&amp;AN$5)))</f>
        <v/>
      </c>
      <c r="AP25" s="44">
        <f>ROUND(AN25-AO25,2)</f>
        <v/>
      </c>
      <c r="AQ25" s="44">
        <f>ROUND(AU24*N(Debts!$D$13)/12,2)</f>
        <v/>
      </c>
      <c r="AR25" s="44">
        <f>MIN(N(Debts!$E$13),AU24+AQ25)</f>
        <v/>
      </c>
      <c r="AS25" s="44">
        <f>AU24+AQ25-AR25</f>
        <v/>
      </c>
      <c r="AT25" s="44">
        <f>MIN(AS25,MAX(0,$C25-SUMIFS($H25:$AU25,$H$6:$AU$6,"Rest",$H$5:$AU$5,"&lt;"&amp;AS$5)))</f>
        <v/>
      </c>
      <c r="AU25" s="44">
        <f>ROUND(AS25-AT25,2)</f>
        <v/>
      </c>
    </row>
    <row r="26">
      <c r="A26" s="43" t="n">
        <v>19</v>
      </c>
      <c r="B26" s="45">
        <f>EDATE(Plan!$C$7,A26-1)</f>
        <v/>
      </c>
      <c r="C26" s="46">
        <f>IF(F25&lt;=0.005,0,MAX(0,Plan!$C$6-SUMIF($H$6:$AU$6,"Min paid",H26:AU26)))</f>
        <v/>
      </c>
      <c r="D26" s="46">
        <f>SUMIF($H$6:$AU$6,"Interest",H26:AU26)</f>
        <v/>
      </c>
      <c r="E26" s="46">
        <f>SUMIF($H$6:$AU$6,"Min paid",H26:AU26)+SUMIF($H$6:$AU$6,"Extra paid",H26:AU26)</f>
        <v/>
      </c>
      <c r="F26" s="46">
        <f>SUMIF($H$6:$AU$6,"Balance",H26:AU26)</f>
        <v/>
      </c>
      <c r="G26" s="47">
        <f>IF(AND(F26&lt;=0.005,F25&gt;0.005),A26,"")</f>
        <v/>
      </c>
      <c r="H26" s="44">
        <f>ROUND(L25*N(Debts!$D$6)/12,2)</f>
        <v/>
      </c>
      <c r="I26" s="44">
        <f>MIN(N(Debts!$E$6),L25+H26)</f>
        <v/>
      </c>
      <c r="J26" s="44">
        <f>L25+H26-I26</f>
        <v/>
      </c>
      <c r="K26" s="44">
        <f>MIN(J26,MAX(0,$C26-SUMIFS($H26:$AU26,$H$6:$AU$6,"Rest",$H$5:$AU$5,"&lt;"&amp;J$5)))</f>
        <v/>
      </c>
      <c r="L26" s="44">
        <f>ROUND(J26-K26,2)</f>
        <v/>
      </c>
      <c r="M26" s="44">
        <f>ROUND(Q25*N(Debts!$D$7)/12,2)</f>
        <v/>
      </c>
      <c r="N26" s="44">
        <f>MIN(N(Debts!$E$7),Q25+M26)</f>
        <v/>
      </c>
      <c r="O26" s="44">
        <f>Q25+M26-N26</f>
        <v/>
      </c>
      <c r="P26" s="44">
        <f>MIN(O26,MAX(0,$C26-SUMIFS($H26:$AU26,$H$6:$AU$6,"Rest",$H$5:$AU$5,"&lt;"&amp;O$5)))</f>
        <v/>
      </c>
      <c r="Q26" s="44">
        <f>ROUND(O26-P26,2)</f>
        <v/>
      </c>
      <c r="R26" s="44">
        <f>ROUND(V25*N(Debts!$D$8)/12,2)</f>
        <v/>
      </c>
      <c r="S26" s="44">
        <f>MIN(N(Debts!$E$8),V25+R26)</f>
        <v/>
      </c>
      <c r="T26" s="44">
        <f>V25+R26-S26</f>
        <v/>
      </c>
      <c r="U26" s="44">
        <f>MIN(T26,MAX(0,$C26-SUMIFS($H26:$AU26,$H$6:$AU$6,"Rest",$H$5:$AU$5,"&lt;"&amp;T$5)))</f>
        <v/>
      </c>
      <c r="V26" s="44">
        <f>ROUND(T26-U26,2)</f>
        <v/>
      </c>
      <c r="W26" s="44">
        <f>ROUND(AA25*N(Debts!$D$9)/12,2)</f>
        <v/>
      </c>
      <c r="X26" s="44">
        <f>MIN(N(Debts!$E$9),AA25+W26)</f>
        <v/>
      </c>
      <c r="Y26" s="44">
        <f>AA25+W26-X26</f>
        <v/>
      </c>
      <c r="Z26" s="44">
        <f>MIN(Y26,MAX(0,$C26-SUMIFS($H26:$AU26,$H$6:$AU$6,"Rest",$H$5:$AU$5,"&lt;"&amp;Y$5)))</f>
        <v/>
      </c>
      <c r="AA26" s="44">
        <f>ROUND(Y26-Z26,2)</f>
        <v/>
      </c>
      <c r="AB26" s="44">
        <f>ROUND(AF25*N(Debts!$D$10)/12,2)</f>
        <v/>
      </c>
      <c r="AC26" s="44">
        <f>MIN(N(Debts!$E$10),AF25+AB26)</f>
        <v/>
      </c>
      <c r="AD26" s="44">
        <f>AF25+AB26-AC26</f>
        <v/>
      </c>
      <c r="AE26" s="44">
        <f>MIN(AD26,MAX(0,$C26-SUMIFS($H26:$AU26,$H$6:$AU$6,"Rest",$H$5:$AU$5,"&lt;"&amp;AD$5)))</f>
        <v/>
      </c>
      <c r="AF26" s="44">
        <f>ROUND(AD26-AE26,2)</f>
        <v/>
      </c>
      <c r="AG26" s="44">
        <f>ROUND(AK25*N(Debts!$D$11)/12,2)</f>
        <v/>
      </c>
      <c r="AH26" s="44">
        <f>MIN(N(Debts!$E$11),AK25+AG26)</f>
        <v/>
      </c>
      <c r="AI26" s="44">
        <f>AK25+AG26-AH26</f>
        <v/>
      </c>
      <c r="AJ26" s="44">
        <f>MIN(AI26,MAX(0,$C26-SUMIFS($H26:$AU26,$H$6:$AU$6,"Rest",$H$5:$AU$5,"&lt;"&amp;AI$5)))</f>
        <v/>
      </c>
      <c r="AK26" s="44">
        <f>ROUND(AI26-AJ26,2)</f>
        <v/>
      </c>
      <c r="AL26" s="44">
        <f>ROUND(AP25*N(Debts!$D$12)/12,2)</f>
        <v/>
      </c>
      <c r="AM26" s="44">
        <f>MIN(N(Debts!$E$12),AP25+AL26)</f>
        <v/>
      </c>
      <c r="AN26" s="44">
        <f>AP25+AL26-AM26</f>
        <v/>
      </c>
      <c r="AO26" s="44">
        <f>MIN(AN26,MAX(0,$C26-SUMIFS($H26:$AU26,$H$6:$AU$6,"Rest",$H$5:$AU$5,"&lt;"&amp;AN$5)))</f>
        <v/>
      </c>
      <c r="AP26" s="44">
        <f>ROUND(AN26-AO26,2)</f>
        <v/>
      </c>
      <c r="AQ26" s="44">
        <f>ROUND(AU25*N(Debts!$D$13)/12,2)</f>
        <v/>
      </c>
      <c r="AR26" s="44">
        <f>MIN(N(Debts!$E$13),AU25+AQ26)</f>
        <v/>
      </c>
      <c r="AS26" s="44">
        <f>AU25+AQ26-AR26</f>
        <v/>
      </c>
      <c r="AT26" s="44">
        <f>MIN(AS26,MAX(0,$C26-SUMIFS($H26:$AU26,$H$6:$AU$6,"Rest",$H$5:$AU$5,"&lt;"&amp;AS$5)))</f>
        <v/>
      </c>
      <c r="AU26" s="44">
        <f>ROUND(AS26-AT26,2)</f>
        <v/>
      </c>
    </row>
    <row r="27">
      <c r="A27" s="43" t="n">
        <v>20</v>
      </c>
      <c r="B27" s="45">
        <f>EDATE(Plan!$C$7,A27-1)</f>
        <v/>
      </c>
      <c r="C27" s="46">
        <f>IF(F26&lt;=0.005,0,MAX(0,Plan!$C$6-SUMIF($H$6:$AU$6,"Min paid",H27:AU27)))</f>
        <v/>
      </c>
      <c r="D27" s="46">
        <f>SUMIF($H$6:$AU$6,"Interest",H27:AU27)</f>
        <v/>
      </c>
      <c r="E27" s="46">
        <f>SUMIF($H$6:$AU$6,"Min paid",H27:AU27)+SUMIF($H$6:$AU$6,"Extra paid",H27:AU27)</f>
        <v/>
      </c>
      <c r="F27" s="46">
        <f>SUMIF($H$6:$AU$6,"Balance",H27:AU27)</f>
        <v/>
      </c>
      <c r="G27" s="47">
        <f>IF(AND(F27&lt;=0.005,F26&gt;0.005),A27,"")</f>
        <v/>
      </c>
      <c r="H27" s="44">
        <f>ROUND(L26*N(Debts!$D$6)/12,2)</f>
        <v/>
      </c>
      <c r="I27" s="44">
        <f>MIN(N(Debts!$E$6),L26+H27)</f>
        <v/>
      </c>
      <c r="J27" s="44">
        <f>L26+H27-I27</f>
        <v/>
      </c>
      <c r="K27" s="44">
        <f>MIN(J27,MAX(0,$C27-SUMIFS($H27:$AU27,$H$6:$AU$6,"Rest",$H$5:$AU$5,"&lt;"&amp;J$5)))</f>
        <v/>
      </c>
      <c r="L27" s="44">
        <f>ROUND(J27-K27,2)</f>
        <v/>
      </c>
      <c r="M27" s="44">
        <f>ROUND(Q26*N(Debts!$D$7)/12,2)</f>
        <v/>
      </c>
      <c r="N27" s="44">
        <f>MIN(N(Debts!$E$7),Q26+M27)</f>
        <v/>
      </c>
      <c r="O27" s="44">
        <f>Q26+M27-N27</f>
        <v/>
      </c>
      <c r="P27" s="44">
        <f>MIN(O27,MAX(0,$C27-SUMIFS($H27:$AU27,$H$6:$AU$6,"Rest",$H$5:$AU$5,"&lt;"&amp;O$5)))</f>
        <v/>
      </c>
      <c r="Q27" s="44">
        <f>ROUND(O27-P27,2)</f>
        <v/>
      </c>
      <c r="R27" s="44">
        <f>ROUND(V26*N(Debts!$D$8)/12,2)</f>
        <v/>
      </c>
      <c r="S27" s="44">
        <f>MIN(N(Debts!$E$8),V26+R27)</f>
        <v/>
      </c>
      <c r="T27" s="44">
        <f>V26+R27-S27</f>
        <v/>
      </c>
      <c r="U27" s="44">
        <f>MIN(T27,MAX(0,$C27-SUMIFS($H27:$AU27,$H$6:$AU$6,"Rest",$H$5:$AU$5,"&lt;"&amp;T$5)))</f>
        <v/>
      </c>
      <c r="V27" s="44">
        <f>ROUND(T27-U27,2)</f>
        <v/>
      </c>
      <c r="W27" s="44">
        <f>ROUND(AA26*N(Debts!$D$9)/12,2)</f>
        <v/>
      </c>
      <c r="X27" s="44">
        <f>MIN(N(Debts!$E$9),AA26+W27)</f>
        <v/>
      </c>
      <c r="Y27" s="44">
        <f>AA26+W27-X27</f>
        <v/>
      </c>
      <c r="Z27" s="44">
        <f>MIN(Y27,MAX(0,$C27-SUMIFS($H27:$AU27,$H$6:$AU$6,"Rest",$H$5:$AU$5,"&lt;"&amp;Y$5)))</f>
        <v/>
      </c>
      <c r="AA27" s="44">
        <f>ROUND(Y27-Z27,2)</f>
        <v/>
      </c>
      <c r="AB27" s="44">
        <f>ROUND(AF26*N(Debts!$D$10)/12,2)</f>
        <v/>
      </c>
      <c r="AC27" s="44">
        <f>MIN(N(Debts!$E$10),AF26+AB27)</f>
        <v/>
      </c>
      <c r="AD27" s="44">
        <f>AF26+AB27-AC27</f>
        <v/>
      </c>
      <c r="AE27" s="44">
        <f>MIN(AD27,MAX(0,$C27-SUMIFS($H27:$AU27,$H$6:$AU$6,"Rest",$H$5:$AU$5,"&lt;"&amp;AD$5)))</f>
        <v/>
      </c>
      <c r="AF27" s="44">
        <f>ROUND(AD27-AE27,2)</f>
        <v/>
      </c>
      <c r="AG27" s="44">
        <f>ROUND(AK26*N(Debts!$D$11)/12,2)</f>
        <v/>
      </c>
      <c r="AH27" s="44">
        <f>MIN(N(Debts!$E$11),AK26+AG27)</f>
        <v/>
      </c>
      <c r="AI27" s="44">
        <f>AK26+AG27-AH27</f>
        <v/>
      </c>
      <c r="AJ27" s="44">
        <f>MIN(AI27,MAX(0,$C27-SUMIFS($H27:$AU27,$H$6:$AU$6,"Rest",$H$5:$AU$5,"&lt;"&amp;AI$5)))</f>
        <v/>
      </c>
      <c r="AK27" s="44">
        <f>ROUND(AI27-AJ27,2)</f>
        <v/>
      </c>
      <c r="AL27" s="44">
        <f>ROUND(AP26*N(Debts!$D$12)/12,2)</f>
        <v/>
      </c>
      <c r="AM27" s="44">
        <f>MIN(N(Debts!$E$12),AP26+AL27)</f>
        <v/>
      </c>
      <c r="AN27" s="44">
        <f>AP26+AL27-AM27</f>
        <v/>
      </c>
      <c r="AO27" s="44">
        <f>MIN(AN27,MAX(0,$C27-SUMIFS($H27:$AU27,$H$6:$AU$6,"Rest",$H$5:$AU$5,"&lt;"&amp;AN$5)))</f>
        <v/>
      </c>
      <c r="AP27" s="44">
        <f>ROUND(AN27-AO27,2)</f>
        <v/>
      </c>
      <c r="AQ27" s="44">
        <f>ROUND(AU26*N(Debts!$D$13)/12,2)</f>
        <v/>
      </c>
      <c r="AR27" s="44">
        <f>MIN(N(Debts!$E$13),AU26+AQ27)</f>
        <v/>
      </c>
      <c r="AS27" s="44">
        <f>AU26+AQ27-AR27</f>
        <v/>
      </c>
      <c r="AT27" s="44">
        <f>MIN(AS27,MAX(0,$C27-SUMIFS($H27:$AU27,$H$6:$AU$6,"Rest",$H$5:$AU$5,"&lt;"&amp;AS$5)))</f>
        <v/>
      </c>
      <c r="AU27" s="44">
        <f>ROUND(AS27-AT27,2)</f>
        <v/>
      </c>
    </row>
    <row r="28">
      <c r="A28" s="43" t="n">
        <v>21</v>
      </c>
      <c r="B28" s="45">
        <f>EDATE(Plan!$C$7,A28-1)</f>
        <v/>
      </c>
      <c r="C28" s="46">
        <f>IF(F27&lt;=0.005,0,MAX(0,Plan!$C$6-SUMIF($H$6:$AU$6,"Min paid",H28:AU28)))</f>
        <v/>
      </c>
      <c r="D28" s="46">
        <f>SUMIF($H$6:$AU$6,"Interest",H28:AU28)</f>
        <v/>
      </c>
      <c r="E28" s="46">
        <f>SUMIF($H$6:$AU$6,"Min paid",H28:AU28)+SUMIF($H$6:$AU$6,"Extra paid",H28:AU28)</f>
        <v/>
      </c>
      <c r="F28" s="46">
        <f>SUMIF($H$6:$AU$6,"Balance",H28:AU28)</f>
        <v/>
      </c>
      <c r="G28" s="47">
        <f>IF(AND(F28&lt;=0.005,F27&gt;0.005),A28,"")</f>
        <v/>
      </c>
      <c r="H28" s="44">
        <f>ROUND(L27*N(Debts!$D$6)/12,2)</f>
        <v/>
      </c>
      <c r="I28" s="44">
        <f>MIN(N(Debts!$E$6),L27+H28)</f>
        <v/>
      </c>
      <c r="J28" s="44">
        <f>L27+H28-I28</f>
        <v/>
      </c>
      <c r="K28" s="44">
        <f>MIN(J28,MAX(0,$C28-SUMIFS($H28:$AU28,$H$6:$AU$6,"Rest",$H$5:$AU$5,"&lt;"&amp;J$5)))</f>
        <v/>
      </c>
      <c r="L28" s="44">
        <f>ROUND(J28-K28,2)</f>
        <v/>
      </c>
      <c r="M28" s="44">
        <f>ROUND(Q27*N(Debts!$D$7)/12,2)</f>
        <v/>
      </c>
      <c r="N28" s="44">
        <f>MIN(N(Debts!$E$7),Q27+M28)</f>
        <v/>
      </c>
      <c r="O28" s="44">
        <f>Q27+M28-N28</f>
        <v/>
      </c>
      <c r="P28" s="44">
        <f>MIN(O28,MAX(0,$C28-SUMIFS($H28:$AU28,$H$6:$AU$6,"Rest",$H$5:$AU$5,"&lt;"&amp;O$5)))</f>
        <v/>
      </c>
      <c r="Q28" s="44">
        <f>ROUND(O28-P28,2)</f>
        <v/>
      </c>
      <c r="R28" s="44">
        <f>ROUND(V27*N(Debts!$D$8)/12,2)</f>
        <v/>
      </c>
      <c r="S28" s="44">
        <f>MIN(N(Debts!$E$8),V27+R28)</f>
        <v/>
      </c>
      <c r="T28" s="44">
        <f>V27+R28-S28</f>
        <v/>
      </c>
      <c r="U28" s="44">
        <f>MIN(T28,MAX(0,$C28-SUMIFS($H28:$AU28,$H$6:$AU$6,"Rest",$H$5:$AU$5,"&lt;"&amp;T$5)))</f>
        <v/>
      </c>
      <c r="V28" s="44">
        <f>ROUND(T28-U28,2)</f>
        <v/>
      </c>
      <c r="W28" s="44">
        <f>ROUND(AA27*N(Debts!$D$9)/12,2)</f>
        <v/>
      </c>
      <c r="X28" s="44">
        <f>MIN(N(Debts!$E$9),AA27+W28)</f>
        <v/>
      </c>
      <c r="Y28" s="44">
        <f>AA27+W28-X28</f>
        <v/>
      </c>
      <c r="Z28" s="44">
        <f>MIN(Y28,MAX(0,$C28-SUMIFS($H28:$AU28,$H$6:$AU$6,"Rest",$H$5:$AU$5,"&lt;"&amp;Y$5)))</f>
        <v/>
      </c>
      <c r="AA28" s="44">
        <f>ROUND(Y28-Z28,2)</f>
        <v/>
      </c>
      <c r="AB28" s="44">
        <f>ROUND(AF27*N(Debts!$D$10)/12,2)</f>
        <v/>
      </c>
      <c r="AC28" s="44">
        <f>MIN(N(Debts!$E$10),AF27+AB28)</f>
        <v/>
      </c>
      <c r="AD28" s="44">
        <f>AF27+AB28-AC28</f>
        <v/>
      </c>
      <c r="AE28" s="44">
        <f>MIN(AD28,MAX(0,$C28-SUMIFS($H28:$AU28,$H$6:$AU$6,"Rest",$H$5:$AU$5,"&lt;"&amp;AD$5)))</f>
        <v/>
      </c>
      <c r="AF28" s="44">
        <f>ROUND(AD28-AE28,2)</f>
        <v/>
      </c>
      <c r="AG28" s="44">
        <f>ROUND(AK27*N(Debts!$D$11)/12,2)</f>
        <v/>
      </c>
      <c r="AH28" s="44">
        <f>MIN(N(Debts!$E$11),AK27+AG28)</f>
        <v/>
      </c>
      <c r="AI28" s="44">
        <f>AK27+AG28-AH28</f>
        <v/>
      </c>
      <c r="AJ28" s="44">
        <f>MIN(AI28,MAX(0,$C28-SUMIFS($H28:$AU28,$H$6:$AU$6,"Rest",$H$5:$AU$5,"&lt;"&amp;AI$5)))</f>
        <v/>
      </c>
      <c r="AK28" s="44">
        <f>ROUND(AI28-AJ28,2)</f>
        <v/>
      </c>
      <c r="AL28" s="44">
        <f>ROUND(AP27*N(Debts!$D$12)/12,2)</f>
        <v/>
      </c>
      <c r="AM28" s="44">
        <f>MIN(N(Debts!$E$12),AP27+AL28)</f>
        <v/>
      </c>
      <c r="AN28" s="44">
        <f>AP27+AL28-AM28</f>
        <v/>
      </c>
      <c r="AO28" s="44">
        <f>MIN(AN28,MAX(0,$C28-SUMIFS($H28:$AU28,$H$6:$AU$6,"Rest",$H$5:$AU$5,"&lt;"&amp;AN$5)))</f>
        <v/>
      </c>
      <c r="AP28" s="44">
        <f>ROUND(AN28-AO28,2)</f>
        <v/>
      </c>
      <c r="AQ28" s="44">
        <f>ROUND(AU27*N(Debts!$D$13)/12,2)</f>
        <v/>
      </c>
      <c r="AR28" s="44">
        <f>MIN(N(Debts!$E$13),AU27+AQ28)</f>
        <v/>
      </c>
      <c r="AS28" s="44">
        <f>AU27+AQ28-AR28</f>
        <v/>
      </c>
      <c r="AT28" s="44">
        <f>MIN(AS28,MAX(0,$C28-SUMIFS($H28:$AU28,$H$6:$AU$6,"Rest",$H$5:$AU$5,"&lt;"&amp;AS$5)))</f>
        <v/>
      </c>
      <c r="AU28" s="44">
        <f>ROUND(AS28-AT28,2)</f>
        <v/>
      </c>
    </row>
    <row r="29">
      <c r="A29" s="43" t="n">
        <v>22</v>
      </c>
      <c r="B29" s="45">
        <f>EDATE(Plan!$C$7,A29-1)</f>
        <v/>
      </c>
      <c r="C29" s="46">
        <f>IF(F28&lt;=0.005,0,MAX(0,Plan!$C$6-SUMIF($H$6:$AU$6,"Min paid",H29:AU29)))</f>
        <v/>
      </c>
      <c r="D29" s="46">
        <f>SUMIF($H$6:$AU$6,"Interest",H29:AU29)</f>
        <v/>
      </c>
      <c r="E29" s="46">
        <f>SUMIF($H$6:$AU$6,"Min paid",H29:AU29)+SUMIF($H$6:$AU$6,"Extra paid",H29:AU29)</f>
        <v/>
      </c>
      <c r="F29" s="46">
        <f>SUMIF($H$6:$AU$6,"Balance",H29:AU29)</f>
        <v/>
      </c>
      <c r="G29" s="47">
        <f>IF(AND(F29&lt;=0.005,F28&gt;0.005),A29,"")</f>
        <v/>
      </c>
      <c r="H29" s="44">
        <f>ROUND(L28*N(Debts!$D$6)/12,2)</f>
        <v/>
      </c>
      <c r="I29" s="44">
        <f>MIN(N(Debts!$E$6),L28+H29)</f>
        <v/>
      </c>
      <c r="J29" s="44">
        <f>L28+H29-I29</f>
        <v/>
      </c>
      <c r="K29" s="44">
        <f>MIN(J29,MAX(0,$C29-SUMIFS($H29:$AU29,$H$6:$AU$6,"Rest",$H$5:$AU$5,"&lt;"&amp;J$5)))</f>
        <v/>
      </c>
      <c r="L29" s="44">
        <f>ROUND(J29-K29,2)</f>
        <v/>
      </c>
      <c r="M29" s="44">
        <f>ROUND(Q28*N(Debts!$D$7)/12,2)</f>
        <v/>
      </c>
      <c r="N29" s="44">
        <f>MIN(N(Debts!$E$7),Q28+M29)</f>
        <v/>
      </c>
      <c r="O29" s="44">
        <f>Q28+M29-N29</f>
        <v/>
      </c>
      <c r="P29" s="44">
        <f>MIN(O29,MAX(0,$C29-SUMIFS($H29:$AU29,$H$6:$AU$6,"Rest",$H$5:$AU$5,"&lt;"&amp;O$5)))</f>
        <v/>
      </c>
      <c r="Q29" s="44">
        <f>ROUND(O29-P29,2)</f>
        <v/>
      </c>
      <c r="R29" s="44">
        <f>ROUND(V28*N(Debts!$D$8)/12,2)</f>
        <v/>
      </c>
      <c r="S29" s="44">
        <f>MIN(N(Debts!$E$8),V28+R29)</f>
        <v/>
      </c>
      <c r="T29" s="44">
        <f>V28+R29-S29</f>
        <v/>
      </c>
      <c r="U29" s="44">
        <f>MIN(T29,MAX(0,$C29-SUMIFS($H29:$AU29,$H$6:$AU$6,"Rest",$H$5:$AU$5,"&lt;"&amp;T$5)))</f>
        <v/>
      </c>
      <c r="V29" s="44">
        <f>ROUND(T29-U29,2)</f>
        <v/>
      </c>
      <c r="W29" s="44">
        <f>ROUND(AA28*N(Debts!$D$9)/12,2)</f>
        <v/>
      </c>
      <c r="X29" s="44">
        <f>MIN(N(Debts!$E$9),AA28+W29)</f>
        <v/>
      </c>
      <c r="Y29" s="44">
        <f>AA28+W29-X29</f>
        <v/>
      </c>
      <c r="Z29" s="44">
        <f>MIN(Y29,MAX(0,$C29-SUMIFS($H29:$AU29,$H$6:$AU$6,"Rest",$H$5:$AU$5,"&lt;"&amp;Y$5)))</f>
        <v/>
      </c>
      <c r="AA29" s="44">
        <f>ROUND(Y29-Z29,2)</f>
        <v/>
      </c>
      <c r="AB29" s="44">
        <f>ROUND(AF28*N(Debts!$D$10)/12,2)</f>
        <v/>
      </c>
      <c r="AC29" s="44">
        <f>MIN(N(Debts!$E$10),AF28+AB29)</f>
        <v/>
      </c>
      <c r="AD29" s="44">
        <f>AF28+AB29-AC29</f>
        <v/>
      </c>
      <c r="AE29" s="44">
        <f>MIN(AD29,MAX(0,$C29-SUMIFS($H29:$AU29,$H$6:$AU$6,"Rest",$H$5:$AU$5,"&lt;"&amp;AD$5)))</f>
        <v/>
      </c>
      <c r="AF29" s="44">
        <f>ROUND(AD29-AE29,2)</f>
        <v/>
      </c>
      <c r="AG29" s="44">
        <f>ROUND(AK28*N(Debts!$D$11)/12,2)</f>
        <v/>
      </c>
      <c r="AH29" s="44">
        <f>MIN(N(Debts!$E$11),AK28+AG29)</f>
        <v/>
      </c>
      <c r="AI29" s="44">
        <f>AK28+AG29-AH29</f>
        <v/>
      </c>
      <c r="AJ29" s="44">
        <f>MIN(AI29,MAX(0,$C29-SUMIFS($H29:$AU29,$H$6:$AU$6,"Rest",$H$5:$AU$5,"&lt;"&amp;AI$5)))</f>
        <v/>
      </c>
      <c r="AK29" s="44">
        <f>ROUND(AI29-AJ29,2)</f>
        <v/>
      </c>
      <c r="AL29" s="44">
        <f>ROUND(AP28*N(Debts!$D$12)/12,2)</f>
        <v/>
      </c>
      <c r="AM29" s="44">
        <f>MIN(N(Debts!$E$12),AP28+AL29)</f>
        <v/>
      </c>
      <c r="AN29" s="44">
        <f>AP28+AL29-AM29</f>
        <v/>
      </c>
      <c r="AO29" s="44">
        <f>MIN(AN29,MAX(0,$C29-SUMIFS($H29:$AU29,$H$6:$AU$6,"Rest",$H$5:$AU$5,"&lt;"&amp;AN$5)))</f>
        <v/>
      </c>
      <c r="AP29" s="44">
        <f>ROUND(AN29-AO29,2)</f>
        <v/>
      </c>
      <c r="AQ29" s="44">
        <f>ROUND(AU28*N(Debts!$D$13)/12,2)</f>
        <v/>
      </c>
      <c r="AR29" s="44">
        <f>MIN(N(Debts!$E$13),AU28+AQ29)</f>
        <v/>
      </c>
      <c r="AS29" s="44">
        <f>AU28+AQ29-AR29</f>
        <v/>
      </c>
      <c r="AT29" s="44">
        <f>MIN(AS29,MAX(0,$C29-SUMIFS($H29:$AU29,$H$6:$AU$6,"Rest",$H$5:$AU$5,"&lt;"&amp;AS$5)))</f>
        <v/>
      </c>
      <c r="AU29" s="44">
        <f>ROUND(AS29-AT29,2)</f>
        <v/>
      </c>
    </row>
    <row r="30">
      <c r="A30" s="43" t="n">
        <v>23</v>
      </c>
      <c r="B30" s="45">
        <f>EDATE(Plan!$C$7,A30-1)</f>
        <v/>
      </c>
      <c r="C30" s="46">
        <f>IF(F29&lt;=0.005,0,MAX(0,Plan!$C$6-SUMIF($H$6:$AU$6,"Min paid",H30:AU30)))</f>
        <v/>
      </c>
      <c r="D30" s="46">
        <f>SUMIF($H$6:$AU$6,"Interest",H30:AU30)</f>
        <v/>
      </c>
      <c r="E30" s="46">
        <f>SUMIF($H$6:$AU$6,"Min paid",H30:AU30)+SUMIF($H$6:$AU$6,"Extra paid",H30:AU30)</f>
        <v/>
      </c>
      <c r="F30" s="46">
        <f>SUMIF($H$6:$AU$6,"Balance",H30:AU30)</f>
        <v/>
      </c>
      <c r="G30" s="47">
        <f>IF(AND(F30&lt;=0.005,F29&gt;0.005),A30,"")</f>
        <v/>
      </c>
      <c r="H30" s="44">
        <f>ROUND(L29*N(Debts!$D$6)/12,2)</f>
        <v/>
      </c>
      <c r="I30" s="44">
        <f>MIN(N(Debts!$E$6),L29+H30)</f>
        <v/>
      </c>
      <c r="J30" s="44">
        <f>L29+H30-I30</f>
        <v/>
      </c>
      <c r="K30" s="44">
        <f>MIN(J30,MAX(0,$C30-SUMIFS($H30:$AU30,$H$6:$AU$6,"Rest",$H$5:$AU$5,"&lt;"&amp;J$5)))</f>
        <v/>
      </c>
      <c r="L30" s="44">
        <f>ROUND(J30-K30,2)</f>
        <v/>
      </c>
      <c r="M30" s="44">
        <f>ROUND(Q29*N(Debts!$D$7)/12,2)</f>
        <v/>
      </c>
      <c r="N30" s="44">
        <f>MIN(N(Debts!$E$7),Q29+M30)</f>
        <v/>
      </c>
      <c r="O30" s="44">
        <f>Q29+M30-N30</f>
        <v/>
      </c>
      <c r="P30" s="44">
        <f>MIN(O30,MAX(0,$C30-SUMIFS($H30:$AU30,$H$6:$AU$6,"Rest",$H$5:$AU$5,"&lt;"&amp;O$5)))</f>
        <v/>
      </c>
      <c r="Q30" s="44">
        <f>ROUND(O30-P30,2)</f>
        <v/>
      </c>
      <c r="R30" s="44">
        <f>ROUND(V29*N(Debts!$D$8)/12,2)</f>
        <v/>
      </c>
      <c r="S30" s="44">
        <f>MIN(N(Debts!$E$8),V29+R30)</f>
        <v/>
      </c>
      <c r="T30" s="44">
        <f>V29+R30-S30</f>
        <v/>
      </c>
      <c r="U30" s="44">
        <f>MIN(T30,MAX(0,$C30-SUMIFS($H30:$AU30,$H$6:$AU$6,"Rest",$H$5:$AU$5,"&lt;"&amp;T$5)))</f>
        <v/>
      </c>
      <c r="V30" s="44">
        <f>ROUND(T30-U30,2)</f>
        <v/>
      </c>
      <c r="W30" s="44">
        <f>ROUND(AA29*N(Debts!$D$9)/12,2)</f>
        <v/>
      </c>
      <c r="X30" s="44">
        <f>MIN(N(Debts!$E$9),AA29+W30)</f>
        <v/>
      </c>
      <c r="Y30" s="44">
        <f>AA29+W30-X30</f>
        <v/>
      </c>
      <c r="Z30" s="44">
        <f>MIN(Y30,MAX(0,$C30-SUMIFS($H30:$AU30,$H$6:$AU$6,"Rest",$H$5:$AU$5,"&lt;"&amp;Y$5)))</f>
        <v/>
      </c>
      <c r="AA30" s="44">
        <f>ROUND(Y30-Z30,2)</f>
        <v/>
      </c>
      <c r="AB30" s="44">
        <f>ROUND(AF29*N(Debts!$D$10)/12,2)</f>
        <v/>
      </c>
      <c r="AC30" s="44">
        <f>MIN(N(Debts!$E$10),AF29+AB30)</f>
        <v/>
      </c>
      <c r="AD30" s="44">
        <f>AF29+AB30-AC30</f>
        <v/>
      </c>
      <c r="AE30" s="44">
        <f>MIN(AD30,MAX(0,$C30-SUMIFS($H30:$AU30,$H$6:$AU$6,"Rest",$H$5:$AU$5,"&lt;"&amp;AD$5)))</f>
        <v/>
      </c>
      <c r="AF30" s="44">
        <f>ROUND(AD30-AE30,2)</f>
        <v/>
      </c>
      <c r="AG30" s="44">
        <f>ROUND(AK29*N(Debts!$D$11)/12,2)</f>
        <v/>
      </c>
      <c r="AH30" s="44">
        <f>MIN(N(Debts!$E$11),AK29+AG30)</f>
        <v/>
      </c>
      <c r="AI30" s="44">
        <f>AK29+AG30-AH30</f>
        <v/>
      </c>
      <c r="AJ30" s="44">
        <f>MIN(AI30,MAX(0,$C30-SUMIFS($H30:$AU30,$H$6:$AU$6,"Rest",$H$5:$AU$5,"&lt;"&amp;AI$5)))</f>
        <v/>
      </c>
      <c r="AK30" s="44">
        <f>ROUND(AI30-AJ30,2)</f>
        <v/>
      </c>
      <c r="AL30" s="44">
        <f>ROUND(AP29*N(Debts!$D$12)/12,2)</f>
        <v/>
      </c>
      <c r="AM30" s="44">
        <f>MIN(N(Debts!$E$12),AP29+AL30)</f>
        <v/>
      </c>
      <c r="AN30" s="44">
        <f>AP29+AL30-AM30</f>
        <v/>
      </c>
      <c r="AO30" s="44">
        <f>MIN(AN30,MAX(0,$C30-SUMIFS($H30:$AU30,$H$6:$AU$6,"Rest",$H$5:$AU$5,"&lt;"&amp;AN$5)))</f>
        <v/>
      </c>
      <c r="AP30" s="44">
        <f>ROUND(AN30-AO30,2)</f>
        <v/>
      </c>
      <c r="AQ30" s="44">
        <f>ROUND(AU29*N(Debts!$D$13)/12,2)</f>
        <v/>
      </c>
      <c r="AR30" s="44">
        <f>MIN(N(Debts!$E$13),AU29+AQ30)</f>
        <v/>
      </c>
      <c r="AS30" s="44">
        <f>AU29+AQ30-AR30</f>
        <v/>
      </c>
      <c r="AT30" s="44">
        <f>MIN(AS30,MAX(0,$C30-SUMIFS($H30:$AU30,$H$6:$AU$6,"Rest",$H$5:$AU$5,"&lt;"&amp;AS$5)))</f>
        <v/>
      </c>
      <c r="AU30" s="44">
        <f>ROUND(AS30-AT30,2)</f>
        <v/>
      </c>
    </row>
    <row r="31">
      <c r="A31" s="43" t="n">
        <v>24</v>
      </c>
      <c r="B31" s="45">
        <f>EDATE(Plan!$C$7,A31-1)</f>
        <v/>
      </c>
      <c r="C31" s="46">
        <f>IF(F30&lt;=0.005,0,MAX(0,Plan!$C$6-SUMIF($H$6:$AU$6,"Min paid",H31:AU31)))</f>
        <v/>
      </c>
      <c r="D31" s="46">
        <f>SUMIF($H$6:$AU$6,"Interest",H31:AU31)</f>
        <v/>
      </c>
      <c r="E31" s="46">
        <f>SUMIF($H$6:$AU$6,"Min paid",H31:AU31)+SUMIF($H$6:$AU$6,"Extra paid",H31:AU31)</f>
        <v/>
      </c>
      <c r="F31" s="46">
        <f>SUMIF($H$6:$AU$6,"Balance",H31:AU31)</f>
        <v/>
      </c>
      <c r="G31" s="47">
        <f>IF(AND(F31&lt;=0.005,F30&gt;0.005),A31,"")</f>
        <v/>
      </c>
      <c r="H31" s="44">
        <f>ROUND(L30*N(Debts!$D$6)/12,2)</f>
        <v/>
      </c>
      <c r="I31" s="44">
        <f>MIN(N(Debts!$E$6),L30+H31)</f>
        <v/>
      </c>
      <c r="J31" s="44">
        <f>L30+H31-I31</f>
        <v/>
      </c>
      <c r="K31" s="44">
        <f>MIN(J31,MAX(0,$C31-SUMIFS($H31:$AU31,$H$6:$AU$6,"Rest",$H$5:$AU$5,"&lt;"&amp;J$5)))</f>
        <v/>
      </c>
      <c r="L31" s="44">
        <f>ROUND(J31-K31,2)</f>
        <v/>
      </c>
      <c r="M31" s="44">
        <f>ROUND(Q30*N(Debts!$D$7)/12,2)</f>
        <v/>
      </c>
      <c r="N31" s="44">
        <f>MIN(N(Debts!$E$7),Q30+M31)</f>
        <v/>
      </c>
      <c r="O31" s="44">
        <f>Q30+M31-N31</f>
        <v/>
      </c>
      <c r="P31" s="44">
        <f>MIN(O31,MAX(0,$C31-SUMIFS($H31:$AU31,$H$6:$AU$6,"Rest",$H$5:$AU$5,"&lt;"&amp;O$5)))</f>
        <v/>
      </c>
      <c r="Q31" s="44">
        <f>ROUND(O31-P31,2)</f>
        <v/>
      </c>
      <c r="R31" s="44">
        <f>ROUND(V30*N(Debts!$D$8)/12,2)</f>
        <v/>
      </c>
      <c r="S31" s="44">
        <f>MIN(N(Debts!$E$8),V30+R31)</f>
        <v/>
      </c>
      <c r="T31" s="44">
        <f>V30+R31-S31</f>
        <v/>
      </c>
      <c r="U31" s="44">
        <f>MIN(T31,MAX(0,$C31-SUMIFS($H31:$AU31,$H$6:$AU$6,"Rest",$H$5:$AU$5,"&lt;"&amp;T$5)))</f>
        <v/>
      </c>
      <c r="V31" s="44">
        <f>ROUND(T31-U31,2)</f>
        <v/>
      </c>
      <c r="W31" s="44">
        <f>ROUND(AA30*N(Debts!$D$9)/12,2)</f>
        <v/>
      </c>
      <c r="X31" s="44">
        <f>MIN(N(Debts!$E$9),AA30+W31)</f>
        <v/>
      </c>
      <c r="Y31" s="44">
        <f>AA30+W31-X31</f>
        <v/>
      </c>
      <c r="Z31" s="44">
        <f>MIN(Y31,MAX(0,$C31-SUMIFS($H31:$AU31,$H$6:$AU$6,"Rest",$H$5:$AU$5,"&lt;"&amp;Y$5)))</f>
        <v/>
      </c>
      <c r="AA31" s="44">
        <f>ROUND(Y31-Z31,2)</f>
        <v/>
      </c>
      <c r="AB31" s="44">
        <f>ROUND(AF30*N(Debts!$D$10)/12,2)</f>
        <v/>
      </c>
      <c r="AC31" s="44">
        <f>MIN(N(Debts!$E$10),AF30+AB31)</f>
        <v/>
      </c>
      <c r="AD31" s="44">
        <f>AF30+AB31-AC31</f>
        <v/>
      </c>
      <c r="AE31" s="44">
        <f>MIN(AD31,MAX(0,$C31-SUMIFS($H31:$AU31,$H$6:$AU$6,"Rest",$H$5:$AU$5,"&lt;"&amp;AD$5)))</f>
        <v/>
      </c>
      <c r="AF31" s="44">
        <f>ROUND(AD31-AE31,2)</f>
        <v/>
      </c>
      <c r="AG31" s="44">
        <f>ROUND(AK30*N(Debts!$D$11)/12,2)</f>
        <v/>
      </c>
      <c r="AH31" s="44">
        <f>MIN(N(Debts!$E$11),AK30+AG31)</f>
        <v/>
      </c>
      <c r="AI31" s="44">
        <f>AK30+AG31-AH31</f>
        <v/>
      </c>
      <c r="AJ31" s="44">
        <f>MIN(AI31,MAX(0,$C31-SUMIFS($H31:$AU31,$H$6:$AU$6,"Rest",$H$5:$AU$5,"&lt;"&amp;AI$5)))</f>
        <v/>
      </c>
      <c r="AK31" s="44">
        <f>ROUND(AI31-AJ31,2)</f>
        <v/>
      </c>
      <c r="AL31" s="44">
        <f>ROUND(AP30*N(Debts!$D$12)/12,2)</f>
        <v/>
      </c>
      <c r="AM31" s="44">
        <f>MIN(N(Debts!$E$12),AP30+AL31)</f>
        <v/>
      </c>
      <c r="AN31" s="44">
        <f>AP30+AL31-AM31</f>
        <v/>
      </c>
      <c r="AO31" s="44">
        <f>MIN(AN31,MAX(0,$C31-SUMIFS($H31:$AU31,$H$6:$AU$6,"Rest",$H$5:$AU$5,"&lt;"&amp;AN$5)))</f>
        <v/>
      </c>
      <c r="AP31" s="44">
        <f>ROUND(AN31-AO31,2)</f>
        <v/>
      </c>
      <c r="AQ31" s="44">
        <f>ROUND(AU30*N(Debts!$D$13)/12,2)</f>
        <v/>
      </c>
      <c r="AR31" s="44">
        <f>MIN(N(Debts!$E$13),AU30+AQ31)</f>
        <v/>
      </c>
      <c r="AS31" s="44">
        <f>AU30+AQ31-AR31</f>
        <v/>
      </c>
      <c r="AT31" s="44">
        <f>MIN(AS31,MAX(0,$C31-SUMIFS($H31:$AU31,$H$6:$AU$6,"Rest",$H$5:$AU$5,"&lt;"&amp;AS$5)))</f>
        <v/>
      </c>
      <c r="AU31" s="44">
        <f>ROUND(AS31-AT31,2)</f>
        <v/>
      </c>
    </row>
    <row r="32">
      <c r="A32" s="43" t="n">
        <v>25</v>
      </c>
      <c r="B32" s="45">
        <f>EDATE(Plan!$C$7,A32-1)</f>
        <v/>
      </c>
      <c r="C32" s="46">
        <f>IF(F31&lt;=0.005,0,MAX(0,Plan!$C$6-SUMIF($H$6:$AU$6,"Min paid",H32:AU32)))</f>
        <v/>
      </c>
      <c r="D32" s="46">
        <f>SUMIF($H$6:$AU$6,"Interest",H32:AU32)</f>
        <v/>
      </c>
      <c r="E32" s="46">
        <f>SUMIF($H$6:$AU$6,"Min paid",H32:AU32)+SUMIF($H$6:$AU$6,"Extra paid",H32:AU32)</f>
        <v/>
      </c>
      <c r="F32" s="46">
        <f>SUMIF($H$6:$AU$6,"Balance",H32:AU32)</f>
        <v/>
      </c>
      <c r="G32" s="47">
        <f>IF(AND(F32&lt;=0.005,F31&gt;0.005),A32,"")</f>
        <v/>
      </c>
      <c r="H32" s="44">
        <f>ROUND(L31*N(Debts!$D$6)/12,2)</f>
        <v/>
      </c>
      <c r="I32" s="44">
        <f>MIN(N(Debts!$E$6),L31+H32)</f>
        <v/>
      </c>
      <c r="J32" s="44">
        <f>L31+H32-I32</f>
        <v/>
      </c>
      <c r="K32" s="44">
        <f>MIN(J32,MAX(0,$C32-SUMIFS($H32:$AU32,$H$6:$AU$6,"Rest",$H$5:$AU$5,"&lt;"&amp;J$5)))</f>
        <v/>
      </c>
      <c r="L32" s="44">
        <f>ROUND(J32-K32,2)</f>
        <v/>
      </c>
      <c r="M32" s="44">
        <f>ROUND(Q31*N(Debts!$D$7)/12,2)</f>
        <v/>
      </c>
      <c r="N32" s="44">
        <f>MIN(N(Debts!$E$7),Q31+M32)</f>
        <v/>
      </c>
      <c r="O32" s="44">
        <f>Q31+M32-N32</f>
        <v/>
      </c>
      <c r="P32" s="44">
        <f>MIN(O32,MAX(0,$C32-SUMIFS($H32:$AU32,$H$6:$AU$6,"Rest",$H$5:$AU$5,"&lt;"&amp;O$5)))</f>
        <v/>
      </c>
      <c r="Q32" s="44">
        <f>ROUND(O32-P32,2)</f>
        <v/>
      </c>
      <c r="R32" s="44">
        <f>ROUND(V31*N(Debts!$D$8)/12,2)</f>
        <v/>
      </c>
      <c r="S32" s="44">
        <f>MIN(N(Debts!$E$8),V31+R32)</f>
        <v/>
      </c>
      <c r="T32" s="44">
        <f>V31+R32-S32</f>
        <v/>
      </c>
      <c r="U32" s="44">
        <f>MIN(T32,MAX(0,$C32-SUMIFS($H32:$AU32,$H$6:$AU$6,"Rest",$H$5:$AU$5,"&lt;"&amp;T$5)))</f>
        <v/>
      </c>
      <c r="V32" s="44">
        <f>ROUND(T32-U32,2)</f>
        <v/>
      </c>
      <c r="W32" s="44">
        <f>ROUND(AA31*N(Debts!$D$9)/12,2)</f>
        <v/>
      </c>
      <c r="X32" s="44">
        <f>MIN(N(Debts!$E$9),AA31+W32)</f>
        <v/>
      </c>
      <c r="Y32" s="44">
        <f>AA31+W32-X32</f>
        <v/>
      </c>
      <c r="Z32" s="44">
        <f>MIN(Y32,MAX(0,$C32-SUMIFS($H32:$AU32,$H$6:$AU$6,"Rest",$H$5:$AU$5,"&lt;"&amp;Y$5)))</f>
        <v/>
      </c>
      <c r="AA32" s="44">
        <f>ROUND(Y32-Z32,2)</f>
        <v/>
      </c>
      <c r="AB32" s="44">
        <f>ROUND(AF31*N(Debts!$D$10)/12,2)</f>
        <v/>
      </c>
      <c r="AC32" s="44">
        <f>MIN(N(Debts!$E$10),AF31+AB32)</f>
        <v/>
      </c>
      <c r="AD32" s="44">
        <f>AF31+AB32-AC32</f>
        <v/>
      </c>
      <c r="AE32" s="44">
        <f>MIN(AD32,MAX(0,$C32-SUMIFS($H32:$AU32,$H$6:$AU$6,"Rest",$H$5:$AU$5,"&lt;"&amp;AD$5)))</f>
        <v/>
      </c>
      <c r="AF32" s="44">
        <f>ROUND(AD32-AE32,2)</f>
        <v/>
      </c>
      <c r="AG32" s="44">
        <f>ROUND(AK31*N(Debts!$D$11)/12,2)</f>
        <v/>
      </c>
      <c r="AH32" s="44">
        <f>MIN(N(Debts!$E$11),AK31+AG32)</f>
        <v/>
      </c>
      <c r="AI32" s="44">
        <f>AK31+AG32-AH32</f>
        <v/>
      </c>
      <c r="AJ32" s="44">
        <f>MIN(AI32,MAX(0,$C32-SUMIFS($H32:$AU32,$H$6:$AU$6,"Rest",$H$5:$AU$5,"&lt;"&amp;AI$5)))</f>
        <v/>
      </c>
      <c r="AK32" s="44">
        <f>ROUND(AI32-AJ32,2)</f>
        <v/>
      </c>
      <c r="AL32" s="44">
        <f>ROUND(AP31*N(Debts!$D$12)/12,2)</f>
        <v/>
      </c>
      <c r="AM32" s="44">
        <f>MIN(N(Debts!$E$12),AP31+AL32)</f>
        <v/>
      </c>
      <c r="AN32" s="44">
        <f>AP31+AL32-AM32</f>
        <v/>
      </c>
      <c r="AO32" s="44">
        <f>MIN(AN32,MAX(0,$C32-SUMIFS($H32:$AU32,$H$6:$AU$6,"Rest",$H$5:$AU$5,"&lt;"&amp;AN$5)))</f>
        <v/>
      </c>
      <c r="AP32" s="44">
        <f>ROUND(AN32-AO32,2)</f>
        <v/>
      </c>
      <c r="AQ32" s="44">
        <f>ROUND(AU31*N(Debts!$D$13)/12,2)</f>
        <v/>
      </c>
      <c r="AR32" s="44">
        <f>MIN(N(Debts!$E$13),AU31+AQ32)</f>
        <v/>
      </c>
      <c r="AS32" s="44">
        <f>AU31+AQ32-AR32</f>
        <v/>
      </c>
      <c r="AT32" s="44">
        <f>MIN(AS32,MAX(0,$C32-SUMIFS($H32:$AU32,$H$6:$AU$6,"Rest",$H$5:$AU$5,"&lt;"&amp;AS$5)))</f>
        <v/>
      </c>
      <c r="AU32" s="44">
        <f>ROUND(AS32-AT32,2)</f>
        <v/>
      </c>
    </row>
    <row r="33">
      <c r="A33" s="43" t="n">
        <v>26</v>
      </c>
      <c r="B33" s="45">
        <f>EDATE(Plan!$C$7,A33-1)</f>
        <v/>
      </c>
      <c r="C33" s="46">
        <f>IF(F32&lt;=0.005,0,MAX(0,Plan!$C$6-SUMIF($H$6:$AU$6,"Min paid",H33:AU33)))</f>
        <v/>
      </c>
      <c r="D33" s="46">
        <f>SUMIF($H$6:$AU$6,"Interest",H33:AU33)</f>
        <v/>
      </c>
      <c r="E33" s="46">
        <f>SUMIF($H$6:$AU$6,"Min paid",H33:AU33)+SUMIF($H$6:$AU$6,"Extra paid",H33:AU33)</f>
        <v/>
      </c>
      <c r="F33" s="46">
        <f>SUMIF($H$6:$AU$6,"Balance",H33:AU33)</f>
        <v/>
      </c>
      <c r="G33" s="47">
        <f>IF(AND(F33&lt;=0.005,F32&gt;0.005),A33,"")</f>
        <v/>
      </c>
      <c r="H33" s="44">
        <f>ROUND(L32*N(Debts!$D$6)/12,2)</f>
        <v/>
      </c>
      <c r="I33" s="44">
        <f>MIN(N(Debts!$E$6),L32+H33)</f>
        <v/>
      </c>
      <c r="J33" s="44">
        <f>L32+H33-I33</f>
        <v/>
      </c>
      <c r="K33" s="44">
        <f>MIN(J33,MAX(0,$C33-SUMIFS($H33:$AU33,$H$6:$AU$6,"Rest",$H$5:$AU$5,"&lt;"&amp;J$5)))</f>
        <v/>
      </c>
      <c r="L33" s="44">
        <f>ROUND(J33-K33,2)</f>
        <v/>
      </c>
      <c r="M33" s="44">
        <f>ROUND(Q32*N(Debts!$D$7)/12,2)</f>
        <v/>
      </c>
      <c r="N33" s="44">
        <f>MIN(N(Debts!$E$7),Q32+M33)</f>
        <v/>
      </c>
      <c r="O33" s="44">
        <f>Q32+M33-N33</f>
        <v/>
      </c>
      <c r="P33" s="44">
        <f>MIN(O33,MAX(0,$C33-SUMIFS($H33:$AU33,$H$6:$AU$6,"Rest",$H$5:$AU$5,"&lt;"&amp;O$5)))</f>
        <v/>
      </c>
      <c r="Q33" s="44">
        <f>ROUND(O33-P33,2)</f>
        <v/>
      </c>
      <c r="R33" s="44">
        <f>ROUND(V32*N(Debts!$D$8)/12,2)</f>
        <v/>
      </c>
      <c r="S33" s="44">
        <f>MIN(N(Debts!$E$8),V32+R33)</f>
        <v/>
      </c>
      <c r="T33" s="44">
        <f>V32+R33-S33</f>
        <v/>
      </c>
      <c r="U33" s="44">
        <f>MIN(T33,MAX(0,$C33-SUMIFS($H33:$AU33,$H$6:$AU$6,"Rest",$H$5:$AU$5,"&lt;"&amp;T$5)))</f>
        <v/>
      </c>
      <c r="V33" s="44">
        <f>ROUND(T33-U33,2)</f>
        <v/>
      </c>
      <c r="W33" s="44">
        <f>ROUND(AA32*N(Debts!$D$9)/12,2)</f>
        <v/>
      </c>
      <c r="X33" s="44">
        <f>MIN(N(Debts!$E$9),AA32+W33)</f>
        <v/>
      </c>
      <c r="Y33" s="44">
        <f>AA32+W33-X33</f>
        <v/>
      </c>
      <c r="Z33" s="44">
        <f>MIN(Y33,MAX(0,$C33-SUMIFS($H33:$AU33,$H$6:$AU$6,"Rest",$H$5:$AU$5,"&lt;"&amp;Y$5)))</f>
        <v/>
      </c>
      <c r="AA33" s="44">
        <f>ROUND(Y33-Z33,2)</f>
        <v/>
      </c>
      <c r="AB33" s="44">
        <f>ROUND(AF32*N(Debts!$D$10)/12,2)</f>
        <v/>
      </c>
      <c r="AC33" s="44">
        <f>MIN(N(Debts!$E$10),AF32+AB33)</f>
        <v/>
      </c>
      <c r="AD33" s="44">
        <f>AF32+AB33-AC33</f>
        <v/>
      </c>
      <c r="AE33" s="44">
        <f>MIN(AD33,MAX(0,$C33-SUMIFS($H33:$AU33,$H$6:$AU$6,"Rest",$H$5:$AU$5,"&lt;"&amp;AD$5)))</f>
        <v/>
      </c>
      <c r="AF33" s="44">
        <f>ROUND(AD33-AE33,2)</f>
        <v/>
      </c>
      <c r="AG33" s="44">
        <f>ROUND(AK32*N(Debts!$D$11)/12,2)</f>
        <v/>
      </c>
      <c r="AH33" s="44">
        <f>MIN(N(Debts!$E$11),AK32+AG33)</f>
        <v/>
      </c>
      <c r="AI33" s="44">
        <f>AK32+AG33-AH33</f>
        <v/>
      </c>
      <c r="AJ33" s="44">
        <f>MIN(AI33,MAX(0,$C33-SUMIFS($H33:$AU33,$H$6:$AU$6,"Rest",$H$5:$AU$5,"&lt;"&amp;AI$5)))</f>
        <v/>
      </c>
      <c r="AK33" s="44">
        <f>ROUND(AI33-AJ33,2)</f>
        <v/>
      </c>
      <c r="AL33" s="44">
        <f>ROUND(AP32*N(Debts!$D$12)/12,2)</f>
        <v/>
      </c>
      <c r="AM33" s="44">
        <f>MIN(N(Debts!$E$12),AP32+AL33)</f>
        <v/>
      </c>
      <c r="AN33" s="44">
        <f>AP32+AL33-AM33</f>
        <v/>
      </c>
      <c r="AO33" s="44">
        <f>MIN(AN33,MAX(0,$C33-SUMIFS($H33:$AU33,$H$6:$AU$6,"Rest",$H$5:$AU$5,"&lt;"&amp;AN$5)))</f>
        <v/>
      </c>
      <c r="AP33" s="44">
        <f>ROUND(AN33-AO33,2)</f>
        <v/>
      </c>
      <c r="AQ33" s="44">
        <f>ROUND(AU32*N(Debts!$D$13)/12,2)</f>
        <v/>
      </c>
      <c r="AR33" s="44">
        <f>MIN(N(Debts!$E$13),AU32+AQ33)</f>
        <v/>
      </c>
      <c r="AS33" s="44">
        <f>AU32+AQ33-AR33</f>
        <v/>
      </c>
      <c r="AT33" s="44">
        <f>MIN(AS33,MAX(0,$C33-SUMIFS($H33:$AU33,$H$6:$AU$6,"Rest",$H$5:$AU$5,"&lt;"&amp;AS$5)))</f>
        <v/>
      </c>
      <c r="AU33" s="44">
        <f>ROUND(AS33-AT33,2)</f>
        <v/>
      </c>
    </row>
    <row r="34">
      <c r="A34" s="43" t="n">
        <v>27</v>
      </c>
      <c r="B34" s="45">
        <f>EDATE(Plan!$C$7,A34-1)</f>
        <v/>
      </c>
      <c r="C34" s="46">
        <f>IF(F33&lt;=0.005,0,MAX(0,Plan!$C$6-SUMIF($H$6:$AU$6,"Min paid",H34:AU34)))</f>
        <v/>
      </c>
      <c r="D34" s="46">
        <f>SUMIF($H$6:$AU$6,"Interest",H34:AU34)</f>
        <v/>
      </c>
      <c r="E34" s="46">
        <f>SUMIF($H$6:$AU$6,"Min paid",H34:AU34)+SUMIF($H$6:$AU$6,"Extra paid",H34:AU34)</f>
        <v/>
      </c>
      <c r="F34" s="46">
        <f>SUMIF($H$6:$AU$6,"Balance",H34:AU34)</f>
        <v/>
      </c>
      <c r="G34" s="47">
        <f>IF(AND(F34&lt;=0.005,F33&gt;0.005),A34,"")</f>
        <v/>
      </c>
      <c r="H34" s="44">
        <f>ROUND(L33*N(Debts!$D$6)/12,2)</f>
        <v/>
      </c>
      <c r="I34" s="44">
        <f>MIN(N(Debts!$E$6),L33+H34)</f>
        <v/>
      </c>
      <c r="J34" s="44">
        <f>L33+H34-I34</f>
        <v/>
      </c>
      <c r="K34" s="44">
        <f>MIN(J34,MAX(0,$C34-SUMIFS($H34:$AU34,$H$6:$AU$6,"Rest",$H$5:$AU$5,"&lt;"&amp;J$5)))</f>
        <v/>
      </c>
      <c r="L34" s="44">
        <f>ROUND(J34-K34,2)</f>
        <v/>
      </c>
      <c r="M34" s="44">
        <f>ROUND(Q33*N(Debts!$D$7)/12,2)</f>
        <v/>
      </c>
      <c r="N34" s="44">
        <f>MIN(N(Debts!$E$7),Q33+M34)</f>
        <v/>
      </c>
      <c r="O34" s="44">
        <f>Q33+M34-N34</f>
        <v/>
      </c>
      <c r="P34" s="44">
        <f>MIN(O34,MAX(0,$C34-SUMIFS($H34:$AU34,$H$6:$AU$6,"Rest",$H$5:$AU$5,"&lt;"&amp;O$5)))</f>
        <v/>
      </c>
      <c r="Q34" s="44">
        <f>ROUND(O34-P34,2)</f>
        <v/>
      </c>
      <c r="R34" s="44">
        <f>ROUND(V33*N(Debts!$D$8)/12,2)</f>
        <v/>
      </c>
      <c r="S34" s="44">
        <f>MIN(N(Debts!$E$8),V33+R34)</f>
        <v/>
      </c>
      <c r="T34" s="44">
        <f>V33+R34-S34</f>
        <v/>
      </c>
      <c r="U34" s="44">
        <f>MIN(T34,MAX(0,$C34-SUMIFS($H34:$AU34,$H$6:$AU$6,"Rest",$H$5:$AU$5,"&lt;"&amp;T$5)))</f>
        <v/>
      </c>
      <c r="V34" s="44">
        <f>ROUND(T34-U34,2)</f>
        <v/>
      </c>
      <c r="W34" s="44">
        <f>ROUND(AA33*N(Debts!$D$9)/12,2)</f>
        <v/>
      </c>
      <c r="X34" s="44">
        <f>MIN(N(Debts!$E$9),AA33+W34)</f>
        <v/>
      </c>
      <c r="Y34" s="44">
        <f>AA33+W34-X34</f>
        <v/>
      </c>
      <c r="Z34" s="44">
        <f>MIN(Y34,MAX(0,$C34-SUMIFS($H34:$AU34,$H$6:$AU$6,"Rest",$H$5:$AU$5,"&lt;"&amp;Y$5)))</f>
        <v/>
      </c>
      <c r="AA34" s="44">
        <f>ROUND(Y34-Z34,2)</f>
        <v/>
      </c>
      <c r="AB34" s="44">
        <f>ROUND(AF33*N(Debts!$D$10)/12,2)</f>
        <v/>
      </c>
      <c r="AC34" s="44">
        <f>MIN(N(Debts!$E$10),AF33+AB34)</f>
        <v/>
      </c>
      <c r="AD34" s="44">
        <f>AF33+AB34-AC34</f>
        <v/>
      </c>
      <c r="AE34" s="44">
        <f>MIN(AD34,MAX(0,$C34-SUMIFS($H34:$AU34,$H$6:$AU$6,"Rest",$H$5:$AU$5,"&lt;"&amp;AD$5)))</f>
        <v/>
      </c>
      <c r="AF34" s="44">
        <f>ROUND(AD34-AE34,2)</f>
        <v/>
      </c>
      <c r="AG34" s="44">
        <f>ROUND(AK33*N(Debts!$D$11)/12,2)</f>
        <v/>
      </c>
      <c r="AH34" s="44">
        <f>MIN(N(Debts!$E$11),AK33+AG34)</f>
        <v/>
      </c>
      <c r="AI34" s="44">
        <f>AK33+AG34-AH34</f>
        <v/>
      </c>
      <c r="AJ34" s="44">
        <f>MIN(AI34,MAX(0,$C34-SUMIFS($H34:$AU34,$H$6:$AU$6,"Rest",$H$5:$AU$5,"&lt;"&amp;AI$5)))</f>
        <v/>
      </c>
      <c r="AK34" s="44">
        <f>ROUND(AI34-AJ34,2)</f>
        <v/>
      </c>
      <c r="AL34" s="44">
        <f>ROUND(AP33*N(Debts!$D$12)/12,2)</f>
        <v/>
      </c>
      <c r="AM34" s="44">
        <f>MIN(N(Debts!$E$12),AP33+AL34)</f>
        <v/>
      </c>
      <c r="AN34" s="44">
        <f>AP33+AL34-AM34</f>
        <v/>
      </c>
      <c r="AO34" s="44">
        <f>MIN(AN34,MAX(0,$C34-SUMIFS($H34:$AU34,$H$6:$AU$6,"Rest",$H$5:$AU$5,"&lt;"&amp;AN$5)))</f>
        <v/>
      </c>
      <c r="AP34" s="44">
        <f>ROUND(AN34-AO34,2)</f>
        <v/>
      </c>
      <c r="AQ34" s="44">
        <f>ROUND(AU33*N(Debts!$D$13)/12,2)</f>
        <v/>
      </c>
      <c r="AR34" s="44">
        <f>MIN(N(Debts!$E$13),AU33+AQ34)</f>
        <v/>
      </c>
      <c r="AS34" s="44">
        <f>AU33+AQ34-AR34</f>
        <v/>
      </c>
      <c r="AT34" s="44">
        <f>MIN(AS34,MAX(0,$C34-SUMIFS($H34:$AU34,$H$6:$AU$6,"Rest",$H$5:$AU$5,"&lt;"&amp;AS$5)))</f>
        <v/>
      </c>
      <c r="AU34" s="44">
        <f>ROUND(AS34-AT34,2)</f>
        <v/>
      </c>
    </row>
    <row r="35">
      <c r="A35" s="43" t="n">
        <v>28</v>
      </c>
      <c r="B35" s="45">
        <f>EDATE(Plan!$C$7,A35-1)</f>
        <v/>
      </c>
      <c r="C35" s="46">
        <f>IF(F34&lt;=0.005,0,MAX(0,Plan!$C$6-SUMIF($H$6:$AU$6,"Min paid",H35:AU35)))</f>
        <v/>
      </c>
      <c r="D35" s="46">
        <f>SUMIF($H$6:$AU$6,"Interest",H35:AU35)</f>
        <v/>
      </c>
      <c r="E35" s="46">
        <f>SUMIF($H$6:$AU$6,"Min paid",H35:AU35)+SUMIF($H$6:$AU$6,"Extra paid",H35:AU35)</f>
        <v/>
      </c>
      <c r="F35" s="46">
        <f>SUMIF($H$6:$AU$6,"Balance",H35:AU35)</f>
        <v/>
      </c>
      <c r="G35" s="47">
        <f>IF(AND(F35&lt;=0.005,F34&gt;0.005),A35,"")</f>
        <v/>
      </c>
      <c r="H35" s="44">
        <f>ROUND(L34*N(Debts!$D$6)/12,2)</f>
        <v/>
      </c>
      <c r="I35" s="44">
        <f>MIN(N(Debts!$E$6),L34+H35)</f>
        <v/>
      </c>
      <c r="J35" s="44">
        <f>L34+H35-I35</f>
        <v/>
      </c>
      <c r="K35" s="44">
        <f>MIN(J35,MAX(0,$C35-SUMIFS($H35:$AU35,$H$6:$AU$6,"Rest",$H$5:$AU$5,"&lt;"&amp;J$5)))</f>
        <v/>
      </c>
      <c r="L35" s="44">
        <f>ROUND(J35-K35,2)</f>
        <v/>
      </c>
      <c r="M35" s="44">
        <f>ROUND(Q34*N(Debts!$D$7)/12,2)</f>
        <v/>
      </c>
      <c r="N35" s="44">
        <f>MIN(N(Debts!$E$7),Q34+M35)</f>
        <v/>
      </c>
      <c r="O35" s="44">
        <f>Q34+M35-N35</f>
        <v/>
      </c>
      <c r="P35" s="44">
        <f>MIN(O35,MAX(0,$C35-SUMIFS($H35:$AU35,$H$6:$AU$6,"Rest",$H$5:$AU$5,"&lt;"&amp;O$5)))</f>
        <v/>
      </c>
      <c r="Q35" s="44">
        <f>ROUND(O35-P35,2)</f>
        <v/>
      </c>
      <c r="R35" s="44">
        <f>ROUND(V34*N(Debts!$D$8)/12,2)</f>
        <v/>
      </c>
      <c r="S35" s="44">
        <f>MIN(N(Debts!$E$8),V34+R35)</f>
        <v/>
      </c>
      <c r="T35" s="44">
        <f>V34+R35-S35</f>
        <v/>
      </c>
      <c r="U35" s="44">
        <f>MIN(T35,MAX(0,$C35-SUMIFS($H35:$AU35,$H$6:$AU$6,"Rest",$H$5:$AU$5,"&lt;"&amp;T$5)))</f>
        <v/>
      </c>
      <c r="V35" s="44">
        <f>ROUND(T35-U35,2)</f>
        <v/>
      </c>
      <c r="W35" s="44">
        <f>ROUND(AA34*N(Debts!$D$9)/12,2)</f>
        <v/>
      </c>
      <c r="X35" s="44">
        <f>MIN(N(Debts!$E$9),AA34+W35)</f>
        <v/>
      </c>
      <c r="Y35" s="44">
        <f>AA34+W35-X35</f>
        <v/>
      </c>
      <c r="Z35" s="44">
        <f>MIN(Y35,MAX(0,$C35-SUMIFS($H35:$AU35,$H$6:$AU$6,"Rest",$H$5:$AU$5,"&lt;"&amp;Y$5)))</f>
        <v/>
      </c>
      <c r="AA35" s="44">
        <f>ROUND(Y35-Z35,2)</f>
        <v/>
      </c>
      <c r="AB35" s="44">
        <f>ROUND(AF34*N(Debts!$D$10)/12,2)</f>
        <v/>
      </c>
      <c r="AC35" s="44">
        <f>MIN(N(Debts!$E$10),AF34+AB35)</f>
        <v/>
      </c>
      <c r="AD35" s="44">
        <f>AF34+AB35-AC35</f>
        <v/>
      </c>
      <c r="AE35" s="44">
        <f>MIN(AD35,MAX(0,$C35-SUMIFS($H35:$AU35,$H$6:$AU$6,"Rest",$H$5:$AU$5,"&lt;"&amp;AD$5)))</f>
        <v/>
      </c>
      <c r="AF35" s="44">
        <f>ROUND(AD35-AE35,2)</f>
        <v/>
      </c>
      <c r="AG35" s="44">
        <f>ROUND(AK34*N(Debts!$D$11)/12,2)</f>
        <v/>
      </c>
      <c r="AH35" s="44">
        <f>MIN(N(Debts!$E$11),AK34+AG35)</f>
        <v/>
      </c>
      <c r="AI35" s="44">
        <f>AK34+AG35-AH35</f>
        <v/>
      </c>
      <c r="AJ35" s="44">
        <f>MIN(AI35,MAX(0,$C35-SUMIFS($H35:$AU35,$H$6:$AU$6,"Rest",$H$5:$AU$5,"&lt;"&amp;AI$5)))</f>
        <v/>
      </c>
      <c r="AK35" s="44">
        <f>ROUND(AI35-AJ35,2)</f>
        <v/>
      </c>
      <c r="AL35" s="44">
        <f>ROUND(AP34*N(Debts!$D$12)/12,2)</f>
        <v/>
      </c>
      <c r="AM35" s="44">
        <f>MIN(N(Debts!$E$12),AP34+AL35)</f>
        <v/>
      </c>
      <c r="AN35" s="44">
        <f>AP34+AL35-AM35</f>
        <v/>
      </c>
      <c r="AO35" s="44">
        <f>MIN(AN35,MAX(0,$C35-SUMIFS($H35:$AU35,$H$6:$AU$6,"Rest",$H$5:$AU$5,"&lt;"&amp;AN$5)))</f>
        <v/>
      </c>
      <c r="AP35" s="44">
        <f>ROUND(AN35-AO35,2)</f>
        <v/>
      </c>
      <c r="AQ35" s="44">
        <f>ROUND(AU34*N(Debts!$D$13)/12,2)</f>
        <v/>
      </c>
      <c r="AR35" s="44">
        <f>MIN(N(Debts!$E$13),AU34+AQ35)</f>
        <v/>
      </c>
      <c r="AS35" s="44">
        <f>AU34+AQ35-AR35</f>
        <v/>
      </c>
      <c r="AT35" s="44">
        <f>MIN(AS35,MAX(0,$C35-SUMIFS($H35:$AU35,$H$6:$AU$6,"Rest",$H$5:$AU$5,"&lt;"&amp;AS$5)))</f>
        <v/>
      </c>
      <c r="AU35" s="44">
        <f>ROUND(AS35-AT35,2)</f>
        <v/>
      </c>
    </row>
    <row r="36">
      <c r="A36" s="43" t="n">
        <v>29</v>
      </c>
      <c r="B36" s="45">
        <f>EDATE(Plan!$C$7,A36-1)</f>
        <v/>
      </c>
      <c r="C36" s="46">
        <f>IF(F35&lt;=0.005,0,MAX(0,Plan!$C$6-SUMIF($H$6:$AU$6,"Min paid",H36:AU36)))</f>
        <v/>
      </c>
      <c r="D36" s="46">
        <f>SUMIF($H$6:$AU$6,"Interest",H36:AU36)</f>
        <v/>
      </c>
      <c r="E36" s="46">
        <f>SUMIF($H$6:$AU$6,"Min paid",H36:AU36)+SUMIF($H$6:$AU$6,"Extra paid",H36:AU36)</f>
        <v/>
      </c>
      <c r="F36" s="46">
        <f>SUMIF($H$6:$AU$6,"Balance",H36:AU36)</f>
        <v/>
      </c>
      <c r="G36" s="47">
        <f>IF(AND(F36&lt;=0.005,F35&gt;0.005),A36,"")</f>
        <v/>
      </c>
      <c r="H36" s="44">
        <f>ROUND(L35*N(Debts!$D$6)/12,2)</f>
        <v/>
      </c>
      <c r="I36" s="44">
        <f>MIN(N(Debts!$E$6),L35+H36)</f>
        <v/>
      </c>
      <c r="J36" s="44">
        <f>L35+H36-I36</f>
        <v/>
      </c>
      <c r="K36" s="44">
        <f>MIN(J36,MAX(0,$C36-SUMIFS($H36:$AU36,$H$6:$AU$6,"Rest",$H$5:$AU$5,"&lt;"&amp;J$5)))</f>
        <v/>
      </c>
      <c r="L36" s="44">
        <f>ROUND(J36-K36,2)</f>
        <v/>
      </c>
      <c r="M36" s="44">
        <f>ROUND(Q35*N(Debts!$D$7)/12,2)</f>
        <v/>
      </c>
      <c r="N36" s="44">
        <f>MIN(N(Debts!$E$7),Q35+M36)</f>
        <v/>
      </c>
      <c r="O36" s="44">
        <f>Q35+M36-N36</f>
        <v/>
      </c>
      <c r="P36" s="44">
        <f>MIN(O36,MAX(0,$C36-SUMIFS($H36:$AU36,$H$6:$AU$6,"Rest",$H$5:$AU$5,"&lt;"&amp;O$5)))</f>
        <v/>
      </c>
      <c r="Q36" s="44">
        <f>ROUND(O36-P36,2)</f>
        <v/>
      </c>
      <c r="R36" s="44">
        <f>ROUND(V35*N(Debts!$D$8)/12,2)</f>
        <v/>
      </c>
      <c r="S36" s="44">
        <f>MIN(N(Debts!$E$8),V35+R36)</f>
        <v/>
      </c>
      <c r="T36" s="44">
        <f>V35+R36-S36</f>
        <v/>
      </c>
      <c r="U36" s="44">
        <f>MIN(T36,MAX(0,$C36-SUMIFS($H36:$AU36,$H$6:$AU$6,"Rest",$H$5:$AU$5,"&lt;"&amp;T$5)))</f>
        <v/>
      </c>
      <c r="V36" s="44">
        <f>ROUND(T36-U36,2)</f>
        <v/>
      </c>
      <c r="W36" s="44">
        <f>ROUND(AA35*N(Debts!$D$9)/12,2)</f>
        <v/>
      </c>
      <c r="X36" s="44">
        <f>MIN(N(Debts!$E$9),AA35+W36)</f>
        <v/>
      </c>
      <c r="Y36" s="44">
        <f>AA35+W36-X36</f>
        <v/>
      </c>
      <c r="Z36" s="44">
        <f>MIN(Y36,MAX(0,$C36-SUMIFS($H36:$AU36,$H$6:$AU$6,"Rest",$H$5:$AU$5,"&lt;"&amp;Y$5)))</f>
        <v/>
      </c>
      <c r="AA36" s="44">
        <f>ROUND(Y36-Z36,2)</f>
        <v/>
      </c>
      <c r="AB36" s="44">
        <f>ROUND(AF35*N(Debts!$D$10)/12,2)</f>
        <v/>
      </c>
      <c r="AC36" s="44">
        <f>MIN(N(Debts!$E$10),AF35+AB36)</f>
        <v/>
      </c>
      <c r="AD36" s="44">
        <f>AF35+AB36-AC36</f>
        <v/>
      </c>
      <c r="AE36" s="44">
        <f>MIN(AD36,MAX(0,$C36-SUMIFS($H36:$AU36,$H$6:$AU$6,"Rest",$H$5:$AU$5,"&lt;"&amp;AD$5)))</f>
        <v/>
      </c>
      <c r="AF36" s="44">
        <f>ROUND(AD36-AE36,2)</f>
        <v/>
      </c>
      <c r="AG36" s="44">
        <f>ROUND(AK35*N(Debts!$D$11)/12,2)</f>
        <v/>
      </c>
      <c r="AH36" s="44">
        <f>MIN(N(Debts!$E$11),AK35+AG36)</f>
        <v/>
      </c>
      <c r="AI36" s="44">
        <f>AK35+AG36-AH36</f>
        <v/>
      </c>
      <c r="AJ36" s="44">
        <f>MIN(AI36,MAX(0,$C36-SUMIFS($H36:$AU36,$H$6:$AU$6,"Rest",$H$5:$AU$5,"&lt;"&amp;AI$5)))</f>
        <v/>
      </c>
      <c r="AK36" s="44">
        <f>ROUND(AI36-AJ36,2)</f>
        <v/>
      </c>
      <c r="AL36" s="44">
        <f>ROUND(AP35*N(Debts!$D$12)/12,2)</f>
        <v/>
      </c>
      <c r="AM36" s="44">
        <f>MIN(N(Debts!$E$12),AP35+AL36)</f>
        <v/>
      </c>
      <c r="AN36" s="44">
        <f>AP35+AL36-AM36</f>
        <v/>
      </c>
      <c r="AO36" s="44">
        <f>MIN(AN36,MAX(0,$C36-SUMIFS($H36:$AU36,$H$6:$AU$6,"Rest",$H$5:$AU$5,"&lt;"&amp;AN$5)))</f>
        <v/>
      </c>
      <c r="AP36" s="44">
        <f>ROUND(AN36-AO36,2)</f>
        <v/>
      </c>
      <c r="AQ36" s="44">
        <f>ROUND(AU35*N(Debts!$D$13)/12,2)</f>
        <v/>
      </c>
      <c r="AR36" s="44">
        <f>MIN(N(Debts!$E$13),AU35+AQ36)</f>
        <v/>
      </c>
      <c r="AS36" s="44">
        <f>AU35+AQ36-AR36</f>
        <v/>
      </c>
      <c r="AT36" s="44">
        <f>MIN(AS36,MAX(0,$C36-SUMIFS($H36:$AU36,$H$6:$AU$6,"Rest",$H$5:$AU$5,"&lt;"&amp;AS$5)))</f>
        <v/>
      </c>
      <c r="AU36" s="44">
        <f>ROUND(AS36-AT36,2)</f>
        <v/>
      </c>
    </row>
    <row r="37">
      <c r="A37" s="43" t="n">
        <v>30</v>
      </c>
      <c r="B37" s="45">
        <f>EDATE(Plan!$C$7,A37-1)</f>
        <v/>
      </c>
      <c r="C37" s="46">
        <f>IF(F36&lt;=0.005,0,MAX(0,Plan!$C$6-SUMIF($H$6:$AU$6,"Min paid",H37:AU37)))</f>
        <v/>
      </c>
      <c r="D37" s="46">
        <f>SUMIF($H$6:$AU$6,"Interest",H37:AU37)</f>
        <v/>
      </c>
      <c r="E37" s="46">
        <f>SUMIF($H$6:$AU$6,"Min paid",H37:AU37)+SUMIF($H$6:$AU$6,"Extra paid",H37:AU37)</f>
        <v/>
      </c>
      <c r="F37" s="46">
        <f>SUMIF($H$6:$AU$6,"Balance",H37:AU37)</f>
        <v/>
      </c>
      <c r="G37" s="47">
        <f>IF(AND(F37&lt;=0.005,F36&gt;0.005),A37,"")</f>
        <v/>
      </c>
      <c r="H37" s="44">
        <f>ROUND(L36*N(Debts!$D$6)/12,2)</f>
        <v/>
      </c>
      <c r="I37" s="44">
        <f>MIN(N(Debts!$E$6),L36+H37)</f>
        <v/>
      </c>
      <c r="J37" s="44">
        <f>L36+H37-I37</f>
        <v/>
      </c>
      <c r="K37" s="44">
        <f>MIN(J37,MAX(0,$C37-SUMIFS($H37:$AU37,$H$6:$AU$6,"Rest",$H$5:$AU$5,"&lt;"&amp;J$5)))</f>
        <v/>
      </c>
      <c r="L37" s="44">
        <f>ROUND(J37-K37,2)</f>
        <v/>
      </c>
      <c r="M37" s="44">
        <f>ROUND(Q36*N(Debts!$D$7)/12,2)</f>
        <v/>
      </c>
      <c r="N37" s="44">
        <f>MIN(N(Debts!$E$7),Q36+M37)</f>
        <v/>
      </c>
      <c r="O37" s="44">
        <f>Q36+M37-N37</f>
        <v/>
      </c>
      <c r="P37" s="44">
        <f>MIN(O37,MAX(0,$C37-SUMIFS($H37:$AU37,$H$6:$AU$6,"Rest",$H$5:$AU$5,"&lt;"&amp;O$5)))</f>
        <v/>
      </c>
      <c r="Q37" s="44">
        <f>ROUND(O37-P37,2)</f>
        <v/>
      </c>
      <c r="R37" s="44">
        <f>ROUND(V36*N(Debts!$D$8)/12,2)</f>
        <v/>
      </c>
      <c r="S37" s="44">
        <f>MIN(N(Debts!$E$8),V36+R37)</f>
        <v/>
      </c>
      <c r="T37" s="44">
        <f>V36+R37-S37</f>
        <v/>
      </c>
      <c r="U37" s="44">
        <f>MIN(T37,MAX(0,$C37-SUMIFS($H37:$AU37,$H$6:$AU$6,"Rest",$H$5:$AU$5,"&lt;"&amp;T$5)))</f>
        <v/>
      </c>
      <c r="V37" s="44">
        <f>ROUND(T37-U37,2)</f>
        <v/>
      </c>
      <c r="W37" s="44">
        <f>ROUND(AA36*N(Debts!$D$9)/12,2)</f>
        <v/>
      </c>
      <c r="X37" s="44">
        <f>MIN(N(Debts!$E$9),AA36+W37)</f>
        <v/>
      </c>
      <c r="Y37" s="44">
        <f>AA36+W37-X37</f>
        <v/>
      </c>
      <c r="Z37" s="44">
        <f>MIN(Y37,MAX(0,$C37-SUMIFS($H37:$AU37,$H$6:$AU$6,"Rest",$H$5:$AU$5,"&lt;"&amp;Y$5)))</f>
        <v/>
      </c>
      <c r="AA37" s="44">
        <f>ROUND(Y37-Z37,2)</f>
        <v/>
      </c>
      <c r="AB37" s="44">
        <f>ROUND(AF36*N(Debts!$D$10)/12,2)</f>
        <v/>
      </c>
      <c r="AC37" s="44">
        <f>MIN(N(Debts!$E$10),AF36+AB37)</f>
        <v/>
      </c>
      <c r="AD37" s="44">
        <f>AF36+AB37-AC37</f>
        <v/>
      </c>
      <c r="AE37" s="44">
        <f>MIN(AD37,MAX(0,$C37-SUMIFS($H37:$AU37,$H$6:$AU$6,"Rest",$H$5:$AU$5,"&lt;"&amp;AD$5)))</f>
        <v/>
      </c>
      <c r="AF37" s="44">
        <f>ROUND(AD37-AE37,2)</f>
        <v/>
      </c>
      <c r="AG37" s="44">
        <f>ROUND(AK36*N(Debts!$D$11)/12,2)</f>
        <v/>
      </c>
      <c r="AH37" s="44">
        <f>MIN(N(Debts!$E$11),AK36+AG37)</f>
        <v/>
      </c>
      <c r="AI37" s="44">
        <f>AK36+AG37-AH37</f>
        <v/>
      </c>
      <c r="AJ37" s="44">
        <f>MIN(AI37,MAX(0,$C37-SUMIFS($H37:$AU37,$H$6:$AU$6,"Rest",$H$5:$AU$5,"&lt;"&amp;AI$5)))</f>
        <v/>
      </c>
      <c r="AK37" s="44">
        <f>ROUND(AI37-AJ37,2)</f>
        <v/>
      </c>
      <c r="AL37" s="44">
        <f>ROUND(AP36*N(Debts!$D$12)/12,2)</f>
        <v/>
      </c>
      <c r="AM37" s="44">
        <f>MIN(N(Debts!$E$12),AP36+AL37)</f>
        <v/>
      </c>
      <c r="AN37" s="44">
        <f>AP36+AL37-AM37</f>
        <v/>
      </c>
      <c r="AO37" s="44">
        <f>MIN(AN37,MAX(0,$C37-SUMIFS($H37:$AU37,$H$6:$AU$6,"Rest",$H$5:$AU$5,"&lt;"&amp;AN$5)))</f>
        <v/>
      </c>
      <c r="AP37" s="44">
        <f>ROUND(AN37-AO37,2)</f>
        <v/>
      </c>
      <c r="AQ37" s="44">
        <f>ROUND(AU36*N(Debts!$D$13)/12,2)</f>
        <v/>
      </c>
      <c r="AR37" s="44">
        <f>MIN(N(Debts!$E$13),AU36+AQ37)</f>
        <v/>
      </c>
      <c r="AS37" s="44">
        <f>AU36+AQ37-AR37</f>
        <v/>
      </c>
      <c r="AT37" s="44">
        <f>MIN(AS37,MAX(0,$C37-SUMIFS($H37:$AU37,$H$6:$AU$6,"Rest",$H$5:$AU$5,"&lt;"&amp;AS$5)))</f>
        <v/>
      </c>
      <c r="AU37" s="44">
        <f>ROUND(AS37-AT37,2)</f>
        <v/>
      </c>
    </row>
    <row r="38">
      <c r="A38" s="43" t="n">
        <v>31</v>
      </c>
      <c r="B38" s="45">
        <f>EDATE(Plan!$C$7,A38-1)</f>
        <v/>
      </c>
      <c r="C38" s="46">
        <f>IF(F37&lt;=0.005,0,MAX(0,Plan!$C$6-SUMIF($H$6:$AU$6,"Min paid",H38:AU38)))</f>
        <v/>
      </c>
      <c r="D38" s="46">
        <f>SUMIF($H$6:$AU$6,"Interest",H38:AU38)</f>
        <v/>
      </c>
      <c r="E38" s="46">
        <f>SUMIF($H$6:$AU$6,"Min paid",H38:AU38)+SUMIF($H$6:$AU$6,"Extra paid",H38:AU38)</f>
        <v/>
      </c>
      <c r="F38" s="46">
        <f>SUMIF($H$6:$AU$6,"Balance",H38:AU38)</f>
        <v/>
      </c>
      <c r="G38" s="47">
        <f>IF(AND(F38&lt;=0.005,F37&gt;0.005),A38,"")</f>
        <v/>
      </c>
      <c r="H38" s="44">
        <f>ROUND(L37*N(Debts!$D$6)/12,2)</f>
        <v/>
      </c>
      <c r="I38" s="44">
        <f>MIN(N(Debts!$E$6),L37+H38)</f>
        <v/>
      </c>
      <c r="J38" s="44">
        <f>L37+H38-I38</f>
        <v/>
      </c>
      <c r="K38" s="44">
        <f>MIN(J38,MAX(0,$C38-SUMIFS($H38:$AU38,$H$6:$AU$6,"Rest",$H$5:$AU$5,"&lt;"&amp;J$5)))</f>
        <v/>
      </c>
      <c r="L38" s="44">
        <f>ROUND(J38-K38,2)</f>
        <v/>
      </c>
      <c r="M38" s="44">
        <f>ROUND(Q37*N(Debts!$D$7)/12,2)</f>
        <v/>
      </c>
      <c r="N38" s="44">
        <f>MIN(N(Debts!$E$7),Q37+M38)</f>
        <v/>
      </c>
      <c r="O38" s="44">
        <f>Q37+M38-N38</f>
        <v/>
      </c>
      <c r="P38" s="44">
        <f>MIN(O38,MAX(0,$C38-SUMIFS($H38:$AU38,$H$6:$AU$6,"Rest",$H$5:$AU$5,"&lt;"&amp;O$5)))</f>
        <v/>
      </c>
      <c r="Q38" s="44">
        <f>ROUND(O38-P38,2)</f>
        <v/>
      </c>
      <c r="R38" s="44">
        <f>ROUND(V37*N(Debts!$D$8)/12,2)</f>
        <v/>
      </c>
      <c r="S38" s="44">
        <f>MIN(N(Debts!$E$8),V37+R38)</f>
        <v/>
      </c>
      <c r="T38" s="44">
        <f>V37+R38-S38</f>
        <v/>
      </c>
      <c r="U38" s="44">
        <f>MIN(T38,MAX(0,$C38-SUMIFS($H38:$AU38,$H$6:$AU$6,"Rest",$H$5:$AU$5,"&lt;"&amp;T$5)))</f>
        <v/>
      </c>
      <c r="V38" s="44">
        <f>ROUND(T38-U38,2)</f>
        <v/>
      </c>
      <c r="W38" s="44">
        <f>ROUND(AA37*N(Debts!$D$9)/12,2)</f>
        <v/>
      </c>
      <c r="X38" s="44">
        <f>MIN(N(Debts!$E$9),AA37+W38)</f>
        <v/>
      </c>
      <c r="Y38" s="44">
        <f>AA37+W38-X38</f>
        <v/>
      </c>
      <c r="Z38" s="44">
        <f>MIN(Y38,MAX(0,$C38-SUMIFS($H38:$AU38,$H$6:$AU$6,"Rest",$H$5:$AU$5,"&lt;"&amp;Y$5)))</f>
        <v/>
      </c>
      <c r="AA38" s="44">
        <f>ROUND(Y38-Z38,2)</f>
        <v/>
      </c>
      <c r="AB38" s="44">
        <f>ROUND(AF37*N(Debts!$D$10)/12,2)</f>
        <v/>
      </c>
      <c r="AC38" s="44">
        <f>MIN(N(Debts!$E$10),AF37+AB38)</f>
        <v/>
      </c>
      <c r="AD38" s="44">
        <f>AF37+AB38-AC38</f>
        <v/>
      </c>
      <c r="AE38" s="44">
        <f>MIN(AD38,MAX(0,$C38-SUMIFS($H38:$AU38,$H$6:$AU$6,"Rest",$H$5:$AU$5,"&lt;"&amp;AD$5)))</f>
        <v/>
      </c>
      <c r="AF38" s="44">
        <f>ROUND(AD38-AE38,2)</f>
        <v/>
      </c>
      <c r="AG38" s="44">
        <f>ROUND(AK37*N(Debts!$D$11)/12,2)</f>
        <v/>
      </c>
      <c r="AH38" s="44">
        <f>MIN(N(Debts!$E$11),AK37+AG38)</f>
        <v/>
      </c>
      <c r="AI38" s="44">
        <f>AK37+AG38-AH38</f>
        <v/>
      </c>
      <c r="AJ38" s="44">
        <f>MIN(AI38,MAX(0,$C38-SUMIFS($H38:$AU38,$H$6:$AU$6,"Rest",$H$5:$AU$5,"&lt;"&amp;AI$5)))</f>
        <v/>
      </c>
      <c r="AK38" s="44">
        <f>ROUND(AI38-AJ38,2)</f>
        <v/>
      </c>
      <c r="AL38" s="44">
        <f>ROUND(AP37*N(Debts!$D$12)/12,2)</f>
        <v/>
      </c>
      <c r="AM38" s="44">
        <f>MIN(N(Debts!$E$12),AP37+AL38)</f>
        <v/>
      </c>
      <c r="AN38" s="44">
        <f>AP37+AL38-AM38</f>
        <v/>
      </c>
      <c r="AO38" s="44">
        <f>MIN(AN38,MAX(0,$C38-SUMIFS($H38:$AU38,$H$6:$AU$6,"Rest",$H$5:$AU$5,"&lt;"&amp;AN$5)))</f>
        <v/>
      </c>
      <c r="AP38" s="44">
        <f>ROUND(AN38-AO38,2)</f>
        <v/>
      </c>
      <c r="AQ38" s="44">
        <f>ROUND(AU37*N(Debts!$D$13)/12,2)</f>
        <v/>
      </c>
      <c r="AR38" s="44">
        <f>MIN(N(Debts!$E$13),AU37+AQ38)</f>
        <v/>
      </c>
      <c r="AS38" s="44">
        <f>AU37+AQ38-AR38</f>
        <v/>
      </c>
      <c r="AT38" s="44">
        <f>MIN(AS38,MAX(0,$C38-SUMIFS($H38:$AU38,$H$6:$AU$6,"Rest",$H$5:$AU$5,"&lt;"&amp;AS$5)))</f>
        <v/>
      </c>
      <c r="AU38" s="44">
        <f>ROUND(AS38-AT38,2)</f>
        <v/>
      </c>
    </row>
    <row r="39">
      <c r="A39" s="43" t="n">
        <v>32</v>
      </c>
      <c r="B39" s="45">
        <f>EDATE(Plan!$C$7,A39-1)</f>
        <v/>
      </c>
      <c r="C39" s="46">
        <f>IF(F38&lt;=0.005,0,MAX(0,Plan!$C$6-SUMIF($H$6:$AU$6,"Min paid",H39:AU39)))</f>
        <v/>
      </c>
      <c r="D39" s="46">
        <f>SUMIF($H$6:$AU$6,"Interest",H39:AU39)</f>
        <v/>
      </c>
      <c r="E39" s="46">
        <f>SUMIF($H$6:$AU$6,"Min paid",H39:AU39)+SUMIF($H$6:$AU$6,"Extra paid",H39:AU39)</f>
        <v/>
      </c>
      <c r="F39" s="46">
        <f>SUMIF($H$6:$AU$6,"Balance",H39:AU39)</f>
        <v/>
      </c>
      <c r="G39" s="47">
        <f>IF(AND(F39&lt;=0.005,F38&gt;0.005),A39,"")</f>
        <v/>
      </c>
      <c r="H39" s="44">
        <f>ROUND(L38*N(Debts!$D$6)/12,2)</f>
        <v/>
      </c>
      <c r="I39" s="44">
        <f>MIN(N(Debts!$E$6),L38+H39)</f>
        <v/>
      </c>
      <c r="J39" s="44">
        <f>L38+H39-I39</f>
        <v/>
      </c>
      <c r="K39" s="44">
        <f>MIN(J39,MAX(0,$C39-SUMIFS($H39:$AU39,$H$6:$AU$6,"Rest",$H$5:$AU$5,"&lt;"&amp;J$5)))</f>
        <v/>
      </c>
      <c r="L39" s="44">
        <f>ROUND(J39-K39,2)</f>
        <v/>
      </c>
      <c r="M39" s="44">
        <f>ROUND(Q38*N(Debts!$D$7)/12,2)</f>
        <v/>
      </c>
      <c r="N39" s="44">
        <f>MIN(N(Debts!$E$7),Q38+M39)</f>
        <v/>
      </c>
      <c r="O39" s="44">
        <f>Q38+M39-N39</f>
        <v/>
      </c>
      <c r="P39" s="44">
        <f>MIN(O39,MAX(0,$C39-SUMIFS($H39:$AU39,$H$6:$AU$6,"Rest",$H$5:$AU$5,"&lt;"&amp;O$5)))</f>
        <v/>
      </c>
      <c r="Q39" s="44">
        <f>ROUND(O39-P39,2)</f>
        <v/>
      </c>
      <c r="R39" s="44">
        <f>ROUND(V38*N(Debts!$D$8)/12,2)</f>
        <v/>
      </c>
      <c r="S39" s="44">
        <f>MIN(N(Debts!$E$8),V38+R39)</f>
        <v/>
      </c>
      <c r="T39" s="44">
        <f>V38+R39-S39</f>
        <v/>
      </c>
      <c r="U39" s="44">
        <f>MIN(T39,MAX(0,$C39-SUMIFS($H39:$AU39,$H$6:$AU$6,"Rest",$H$5:$AU$5,"&lt;"&amp;T$5)))</f>
        <v/>
      </c>
      <c r="V39" s="44">
        <f>ROUND(T39-U39,2)</f>
        <v/>
      </c>
      <c r="W39" s="44">
        <f>ROUND(AA38*N(Debts!$D$9)/12,2)</f>
        <v/>
      </c>
      <c r="X39" s="44">
        <f>MIN(N(Debts!$E$9),AA38+W39)</f>
        <v/>
      </c>
      <c r="Y39" s="44">
        <f>AA38+W39-X39</f>
        <v/>
      </c>
      <c r="Z39" s="44">
        <f>MIN(Y39,MAX(0,$C39-SUMIFS($H39:$AU39,$H$6:$AU$6,"Rest",$H$5:$AU$5,"&lt;"&amp;Y$5)))</f>
        <v/>
      </c>
      <c r="AA39" s="44">
        <f>ROUND(Y39-Z39,2)</f>
        <v/>
      </c>
      <c r="AB39" s="44">
        <f>ROUND(AF38*N(Debts!$D$10)/12,2)</f>
        <v/>
      </c>
      <c r="AC39" s="44">
        <f>MIN(N(Debts!$E$10),AF38+AB39)</f>
        <v/>
      </c>
      <c r="AD39" s="44">
        <f>AF38+AB39-AC39</f>
        <v/>
      </c>
      <c r="AE39" s="44">
        <f>MIN(AD39,MAX(0,$C39-SUMIFS($H39:$AU39,$H$6:$AU$6,"Rest",$H$5:$AU$5,"&lt;"&amp;AD$5)))</f>
        <v/>
      </c>
      <c r="AF39" s="44">
        <f>ROUND(AD39-AE39,2)</f>
        <v/>
      </c>
      <c r="AG39" s="44">
        <f>ROUND(AK38*N(Debts!$D$11)/12,2)</f>
        <v/>
      </c>
      <c r="AH39" s="44">
        <f>MIN(N(Debts!$E$11),AK38+AG39)</f>
        <v/>
      </c>
      <c r="AI39" s="44">
        <f>AK38+AG39-AH39</f>
        <v/>
      </c>
      <c r="AJ39" s="44">
        <f>MIN(AI39,MAX(0,$C39-SUMIFS($H39:$AU39,$H$6:$AU$6,"Rest",$H$5:$AU$5,"&lt;"&amp;AI$5)))</f>
        <v/>
      </c>
      <c r="AK39" s="44">
        <f>ROUND(AI39-AJ39,2)</f>
        <v/>
      </c>
      <c r="AL39" s="44">
        <f>ROUND(AP38*N(Debts!$D$12)/12,2)</f>
        <v/>
      </c>
      <c r="AM39" s="44">
        <f>MIN(N(Debts!$E$12),AP38+AL39)</f>
        <v/>
      </c>
      <c r="AN39" s="44">
        <f>AP38+AL39-AM39</f>
        <v/>
      </c>
      <c r="AO39" s="44">
        <f>MIN(AN39,MAX(0,$C39-SUMIFS($H39:$AU39,$H$6:$AU$6,"Rest",$H$5:$AU$5,"&lt;"&amp;AN$5)))</f>
        <v/>
      </c>
      <c r="AP39" s="44">
        <f>ROUND(AN39-AO39,2)</f>
        <v/>
      </c>
      <c r="AQ39" s="44">
        <f>ROUND(AU38*N(Debts!$D$13)/12,2)</f>
        <v/>
      </c>
      <c r="AR39" s="44">
        <f>MIN(N(Debts!$E$13),AU38+AQ39)</f>
        <v/>
      </c>
      <c r="AS39" s="44">
        <f>AU38+AQ39-AR39</f>
        <v/>
      </c>
      <c r="AT39" s="44">
        <f>MIN(AS39,MAX(0,$C39-SUMIFS($H39:$AU39,$H$6:$AU$6,"Rest",$H$5:$AU$5,"&lt;"&amp;AS$5)))</f>
        <v/>
      </c>
      <c r="AU39" s="44">
        <f>ROUND(AS39-AT39,2)</f>
        <v/>
      </c>
    </row>
    <row r="40">
      <c r="A40" s="43" t="n">
        <v>33</v>
      </c>
      <c r="B40" s="45">
        <f>EDATE(Plan!$C$7,A40-1)</f>
        <v/>
      </c>
      <c r="C40" s="46">
        <f>IF(F39&lt;=0.005,0,MAX(0,Plan!$C$6-SUMIF($H$6:$AU$6,"Min paid",H40:AU40)))</f>
        <v/>
      </c>
      <c r="D40" s="46">
        <f>SUMIF($H$6:$AU$6,"Interest",H40:AU40)</f>
        <v/>
      </c>
      <c r="E40" s="46">
        <f>SUMIF($H$6:$AU$6,"Min paid",H40:AU40)+SUMIF($H$6:$AU$6,"Extra paid",H40:AU40)</f>
        <v/>
      </c>
      <c r="F40" s="46">
        <f>SUMIF($H$6:$AU$6,"Balance",H40:AU40)</f>
        <v/>
      </c>
      <c r="G40" s="47">
        <f>IF(AND(F40&lt;=0.005,F39&gt;0.005),A40,"")</f>
        <v/>
      </c>
      <c r="H40" s="44">
        <f>ROUND(L39*N(Debts!$D$6)/12,2)</f>
        <v/>
      </c>
      <c r="I40" s="44">
        <f>MIN(N(Debts!$E$6),L39+H40)</f>
        <v/>
      </c>
      <c r="J40" s="44">
        <f>L39+H40-I40</f>
        <v/>
      </c>
      <c r="K40" s="44">
        <f>MIN(J40,MAX(0,$C40-SUMIFS($H40:$AU40,$H$6:$AU$6,"Rest",$H$5:$AU$5,"&lt;"&amp;J$5)))</f>
        <v/>
      </c>
      <c r="L40" s="44">
        <f>ROUND(J40-K40,2)</f>
        <v/>
      </c>
      <c r="M40" s="44">
        <f>ROUND(Q39*N(Debts!$D$7)/12,2)</f>
        <v/>
      </c>
      <c r="N40" s="44">
        <f>MIN(N(Debts!$E$7),Q39+M40)</f>
        <v/>
      </c>
      <c r="O40" s="44">
        <f>Q39+M40-N40</f>
        <v/>
      </c>
      <c r="P40" s="44">
        <f>MIN(O40,MAX(0,$C40-SUMIFS($H40:$AU40,$H$6:$AU$6,"Rest",$H$5:$AU$5,"&lt;"&amp;O$5)))</f>
        <v/>
      </c>
      <c r="Q40" s="44">
        <f>ROUND(O40-P40,2)</f>
        <v/>
      </c>
      <c r="R40" s="44">
        <f>ROUND(V39*N(Debts!$D$8)/12,2)</f>
        <v/>
      </c>
      <c r="S40" s="44">
        <f>MIN(N(Debts!$E$8),V39+R40)</f>
        <v/>
      </c>
      <c r="T40" s="44">
        <f>V39+R40-S40</f>
        <v/>
      </c>
      <c r="U40" s="44">
        <f>MIN(T40,MAX(0,$C40-SUMIFS($H40:$AU40,$H$6:$AU$6,"Rest",$H$5:$AU$5,"&lt;"&amp;T$5)))</f>
        <v/>
      </c>
      <c r="V40" s="44">
        <f>ROUND(T40-U40,2)</f>
        <v/>
      </c>
      <c r="W40" s="44">
        <f>ROUND(AA39*N(Debts!$D$9)/12,2)</f>
        <v/>
      </c>
      <c r="X40" s="44">
        <f>MIN(N(Debts!$E$9),AA39+W40)</f>
        <v/>
      </c>
      <c r="Y40" s="44">
        <f>AA39+W40-X40</f>
        <v/>
      </c>
      <c r="Z40" s="44">
        <f>MIN(Y40,MAX(0,$C40-SUMIFS($H40:$AU40,$H$6:$AU$6,"Rest",$H$5:$AU$5,"&lt;"&amp;Y$5)))</f>
        <v/>
      </c>
      <c r="AA40" s="44">
        <f>ROUND(Y40-Z40,2)</f>
        <v/>
      </c>
      <c r="AB40" s="44">
        <f>ROUND(AF39*N(Debts!$D$10)/12,2)</f>
        <v/>
      </c>
      <c r="AC40" s="44">
        <f>MIN(N(Debts!$E$10),AF39+AB40)</f>
        <v/>
      </c>
      <c r="AD40" s="44">
        <f>AF39+AB40-AC40</f>
        <v/>
      </c>
      <c r="AE40" s="44">
        <f>MIN(AD40,MAX(0,$C40-SUMIFS($H40:$AU40,$H$6:$AU$6,"Rest",$H$5:$AU$5,"&lt;"&amp;AD$5)))</f>
        <v/>
      </c>
      <c r="AF40" s="44">
        <f>ROUND(AD40-AE40,2)</f>
        <v/>
      </c>
      <c r="AG40" s="44">
        <f>ROUND(AK39*N(Debts!$D$11)/12,2)</f>
        <v/>
      </c>
      <c r="AH40" s="44">
        <f>MIN(N(Debts!$E$11),AK39+AG40)</f>
        <v/>
      </c>
      <c r="AI40" s="44">
        <f>AK39+AG40-AH40</f>
        <v/>
      </c>
      <c r="AJ40" s="44">
        <f>MIN(AI40,MAX(0,$C40-SUMIFS($H40:$AU40,$H$6:$AU$6,"Rest",$H$5:$AU$5,"&lt;"&amp;AI$5)))</f>
        <v/>
      </c>
      <c r="AK40" s="44">
        <f>ROUND(AI40-AJ40,2)</f>
        <v/>
      </c>
      <c r="AL40" s="44">
        <f>ROUND(AP39*N(Debts!$D$12)/12,2)</f>
        <v/>
      </c>
      <c r="AM40" s="44">
        <f>MIN(N(Debts!$E$12),AP39+AL40)</f>
        <v/>
      </c>
      <c r="AN40" s="44">
        <f>AP39+AL40-AM40</f>
        <v/>
      </c>
      <c r="AO40" s="44">
        <f>MIN(AN40,MAX(0,$C40-SUMIFS($H40:$AU40,$H$6:$AU$6,"Rest",$H$5:$AU$5,"&lt;"&amp;AN$5)))</f>
        <v/>
      </c>
      <c r="AP40" s="44">
        <f>ROUND(AN40-AO40,2)</f>
        <v/>
      </c>
      <c r="AQ40" s="44">
        <f>ROUND(AU39*N(Debts!$D$13)/12,2)</f>
        <v/>
      </c>
      <c r="AR40" s="44">
        <f>MIN(N(Debts!$E$13),AU39+AQ40)</f>
        <v/>
      </c>
      <c r="AS40" s="44">
        <f>AU39+AQ40-AR40</f>
        <v/>
      </c>
      <c r="AT40" s="44">
        <f>MIN(AS40,MAX(0,$C40-SUMIFS($H40:$AU40,$H$6:$AU$6,"Rest",$H$5:$AU$5,"&lt;"&amp;AS$5)))</f>
        <v/>
      </c>
      <c r="AU40" s="44">
        <f>ROUND(AS40-AT40,2)</f>
        <v/>
      </c>
    </row>
    <row r="41">
      <c r="A41" s="43" t="n">
        <v>34</v>
      </c>
      <c r="B41" s="45">
        <f>EDATE(Plan!$C$7,A41-1)</f>
        <v/>
      </c>
      <c r="C41" s="46">
        <f>IF(F40&lt;=0.005,0,MAX(0,Plan!$C$6-SUMIF($H$6:$AU$6,"Min paid",H41:AU41)))</f>
        <v/>
      </c>
      <c r="D41" s="46">
        <f>SUMIF($H$6:$AU$6,"Interest",H41:AU41)</f>
        <v/>
      </c>
      <c r="E41" s="46">
        <f>SUMIF($H$6:$AU$6,"Min paid",H41:AU41)+SUMIF($H$6:$AU$6,"Extra paid",H41:AU41)</f>
        <v/>
      </c>
      <c r="F41" s="46">
        <f>SUMIF($H$6:$AU$6,"Balance",H41:AU41)</f>
        <v/>
      </c>
      <c r="G41" s="47">
        <f>IF(AND(F41&lt;=0.005,F40&gt;0.005),A41,"")</f>
        <v/>
      </c>
      <c r="H41" s="44">
        <f>ROUND(L40*N(Debts!$D$6)/12,2)</f>
        <v/>
      </c>
      <c r="I41" s="44">
        <f>MIN(N(Debts!$E$6),L40+H41)</f>
        <v/>
      </c>
      <c r="J41" s="44">
        <f>L40+H41-I41</f>
        <v/>
      </c>
      <c r="K41" s="44">
        <f>MIN(J41,MAX(0,$C41-SUMIFS($H41:$AU41,$H$6:$AU$6,"Rest",$H$5:$AU$5,"&lt;"&amp;J$5)))</f>
        <v/>
      </c>
      <c r="L41" s="44">
        <f>ROUND(J41-K41,2)</f>
        <v/>
      </c>
      <c r="M41" s="44">
        <f>ROUND(Q40*N(Debts!$D$7)/12,2)</f>
        <v/>
      </c>
      <c r="N41" s="44">
        <f>MIN(N(Debts!$E$7),Q40+M41)</f>
        <v/>
      </c>
      <c r="O41" s="44">
        <f>Q40+M41-N41</f>
        <v/>
      </c>
      <c r="P41" s="44">
        <f>MIN(O41,MAX(0,$C41-SUMIFS($H41:$AU41,$H$6:$AU$6,"Rest",$H$5:$AU$5,"&lt;"&amp;O$5)))</f>
        <v/>
      </c>
      <c r="Q41" s="44">
        <f>ROUND(O41-P41,2)</f>
        <v/>
      </c>
      <c r="R41" s="44">
        <f>ROUND(V40*N(Debts!$D$8)/12,2)</f>
        <v/>
      </c>
      <c r="S41" s="44">
        <f>MIN(N(Debts!$E$8),V40+R41)</f>
        <v/>
      </c>
      <c r="T41" s="44">
        <f>V40+R41-S41</f>
        <v/>
      </c>
      <c r="U41" s="44">
        <f>MIN(T41,MAX(0,$C41-SUMIFS($H41:$AU41,$H$6:$AU$6,"Rest",$H$5:$AU$5,"&lt;"&amp;T$5)))</f>
        <v/>
      </c>
      <c r="V41" s="44">
        <f>ROUND(T41-U41,2)</f>
        <v/>
      </c>
      <c r="W41" s="44">
        <f>ROUND(AA40*N(Debts!$D$9)/12,2)</f>
        <v/>
      </c>
      <c r="X41" s="44">
        <f>MIN(N(Debts!$E$9),AA40+W41)</f>
        <v/>
      </c>
      <c r="Y41" s="44">
        <f>AA40+W41-X41</f>
        <v/>
      </c>
      <c r="Z41" s="44">
        <f>MIN(Y41,MAX(0,$C41-SUMIFS($H41:$AU41,$H$6:$AU$6,"Rest",$H$5:$AU$5,"&lt;"&amp;Y$5)))</f>
        <v/>
      </c>
      <c r="AA41" s="44">
        <f>ROUND(Y41-Z41,2)</f>
        <v/>
      </c>
      <c r="AB41" s="44">
        <f>ROUND(AF40*N(Debts!$D$10)/12,2)</f>
        <v/>
      </c>
      <c r="AC41" s="44">
        <f>MIN(N(Debts!$E$10),AF40+AB41)</f>
        <v/>
      </c>
      <c r="AD41" s="44">
        <f>AF40+AB41-AC41</f>
        <v/>
      </c>
      <c r="AE41" s="44">
        <f>MIN(AD41,MAX(0,$C41-SUMIFS($H41:$AU41,$H$6:$AU$6,"Rest",$H$5:$AU$5,"&lt;"&amp;AD$5)))</f>
        <v/>
      </c>
      <c r="AF41" s="44">
        <f>ROUND(AD41-AE41,2)</f>
        <v/>
      </c>
      <c r="AG41" s="44">
        <f>ROUND(AK40*N(Debts!$D$11)/12,2)</f>
        <v/>
      </c>
      <c r="AH41" s="44">
        <f>MIN(N(Debts!$E$11),AK40+AG41)</f>
        <v/>
      </c>
      <c r="AI41" s="44">
        <f>AK40+AG41-AH41</f>
        <v/>
      </c>
      <c r="AJ41" s="44">
        <f>MIN(AI41,MAX(0,$C41-SUMIFS($H41:$AU41,$H$6:$AU$6,"Rest",$H$5:$AU$5,"&lt;"&amp;AI$5)))</f>
        <v/>
      </c>
      <c r="AK41" s="44">
        <f>ROUND(AI41-AJ41,2)</f>
        <v/>
      </c>
      <c r="AL41" s="44">
        <f>ROUND(AP40*N(Debts!$D$12)/12,2)</f>
        <v/>
      </c>
      <c r="AM41" s="44">
        <f>MIN(N(Debts!$E$12),AP40+AL41)</f>
        <v/>
      </c>
      <c r="AN41" s="44">
        <f>AP40+AL41-AM41</f>
        <v/>
      </c>
      <c r="AO41" s="44">
        <f>MIN(AN41,MAX(0,$C41-SUMIFS($H41:$AU41,$H$6:$AU$6,"Rest",$H$5:$AU$5,"&lt;"&amp;AN$5)))</f>
        <v/>
      </c>
      <c r="AP41" s="44">
        <f>ROUND(AN41-AO41,2)</f>
        <v/>
      </c>
      <c r="AQ41" s="44">
        <f>ROUND(AU40*N(Debts!$D$13)/12,2)</f>
        <v/>
      </c>
      <c r="AR41" s="44">
        <f>MIN(N(Debts!$E$13),AU40+AQ41)</f>
        <v/>
      </c>
      <c r="AS41" s="44">
        <f>AU40+AQ41-AR41</f>
        <v/>
      </c>
      <c r="AT41" s="44">
        <f>MIN(AS41,MAX(0,$C41-SUMIFS($H41:$AU41,$H$6:$AU$6,"Rest",$H$5:$AU$5,"&lt;"&amp;AS$5)))</f>
        <v/>
      </c>
      <c r="AU41" s="44">
        <f>ROUND(AS41-AT41,2)</f>
        <v/>
      </c>
    </row>
    <row r="42">
      <c r="A42" s="43" t="n">
        <v>35</v>
      </c>
      <c r="B42" s="45">
        <f>EDATE(Plan!$C$7,A42-1)</f>
        <v/>
      </c>
      <c r="C42" s="46">
        <f>IF(F41&lt;=0.005,0,MAX(0,Plan!$C$6-SUMIF($H$6:$AU$6,"Min paid",H42:AU42)))</f>
        <v/>
      </c>
      <c r="D42" s="46">
        <f>SUMIF($H$6:$AU$6,"Interest",H42:AU42)</f>
        <v/>
      </c>
      <c r="E42" s="46">
        <f>SUMIF($H$6:$AU$6,"Min paid",H42:AU42)+SUMIF($H$6:$AU$6,"Extra paid",H42:AU42)</f>
        <v/>
      </c>
      <c r="F42" s="46">
        <f>SUMIF($H$6:$AU$6,"Balance",H42:AU42)</f>
        <v/>
      </c>
      <c r="G42" s="47">
        <f>IF(AND(F42&lt;=0.005,F41&gt;0.005),A42,"")</f>
        <v/>
      </c>
      <c r="H42" s="44">
        <f>ROUND(L41*N(Debts!$D$6)/12,2)</f>
        <v/>
      </c>
      <c r="I42" s="44">
        <f>MIN(N(Debts!$E$6),L41+H42)</f>
        <v/>
      </c>
      <c r="J42" s="44">
        <f>L41+H42-I42</f>
        <v/>
      </c>
      <c r="K42" s="44">
        <f>MIN(J42,MAX(0,$C42-SUMIFS($H42:$AU42,$H$6:$AU$6,"Rest",$H$5:$AU$5,"&lt;"&amp;J$5)))</f>
        <v/>
      </c>
      <c r="L42" s="44">
        <f>ROUND(J42-K42,2)</f>
        <v/>
      </c>
      <c r="M42" s="44">
        <f>ROUND(Q41*N(Debts!$D$7)/12,2)</f>
        <v/>
      </c>
      <c r="N42" s="44">
        <f>MIN(N(Debts!$E$7),Q41+M42)</f>
        <v/>
      </c>
      <c r="O42" s="44">
        <f>Q41+M42-N42</f>
        <v/>
      </c>
      <c r="P42" s="44">
        <f>MIN(O42,MAX(0,$C42-SUMIFS($H42:$AU42,$H$6:$AU$6,"Rest",$H$5:$AU$5,"&lt;"&amp;O$5)))</f>
        <v/>
      </c>
      <c r="Q42" s="44">
        <f>ROUND(O42-P42,2)</f>
        <v/>
      </c>
      <c r="R42" s="44">
        <f>ROUND(V41*N(Debts!$D$8)/12,2)</f>
        <v/>
      </c>
      <c r="S42" s="44">
        <f>MIN(N(Debts!$E$8),V41+R42)</f>
        <v/>
      </c>
      <c r="T42" s="44">
        <f>V41+R42-S42</f>
        <v/>
      </c>
      <c r="U42" s="44">
        <f>MIN(T42,MAX(0,$C42-SUMIFS($H42:$AU42,$H$6:$AU$6,"Rest",$H$5:$AU$5,"&lt;"&amp;T$5)))</f>
        <v/>
      </c>
      <c r="V42" s="44">
        <f>ROUND(T42-U42,2)</f>
        <v/>
      </c>
      <c r="W42" s="44">
        <f>ROUND(AA41*N(Debts!$D$9)/12,2)</f>
        <v/>
      </c>
      <c r="X42" s="44">
        <f>MIN(N(Debts!$E$9),AA41+W42)</f>
        <v/>
      </c>
      <c r="Y42" s="44">
        <f>AA41+W42-X42</f>
        <v/>
      </c>
      <c r="Z42" s="44">
        <f>MIN(Y42,MAX(0,$C42-SUMIFS($H42:$AU42,$H$6:$AU$6,"Rest",$H$5:$AU$5,"&lt;"&amp;Y$5)))</f>
        <v/>
      </c>
      <c r="AA42" s="44">
        <f>ROUND(Y42-Z42,2)</f>
        <v/>
      </c>
      <c r="AB42" s="44">
        <f>ROUND(AF41*N(Debts!$D$10)/12,2)</f>
        <v/>
      </c>
      <c r="AC42" s="44">
        <f>MIN(N(Debts!$E$10),AF41+AB42)</f>
        <v/>
      </c>
      <c r="AD42" s="44">
        <f>AF41+AB42-AC42</f>
        <v/>
      </c>
      <c r="AE42" s="44">
        <f>MIN(AD42,MAX(0,$C42-SUMIFS($H42:$AU42,$H$6:$AU$6,"Rest",$H$5:$AU$5,"&lt;"&amp;AD$5)))</f>
        <v/>
      </c>
      <c r="AF42" s="44">
        <f>ROUND(AD42-AE42,2)</f>
        <v/>
      </c>
      <c r="AG42" s="44">
        <f>ROUND(AK41*N(Debts!$D$11)/12,2)</f>
        <v/>
      </c>
      <c r="AH42" s="44">
        <f>MIN(N(Debts!$E$11),AK41+AG42)</f>
        <v/>
      </c>
      <c r="AI42" s="44">
        <f>AK41+AG42-AH42</f>
        <v/>
      </c>
      <c r="AJ42" s="44">
        <f>MIN(AI42,MAX(0,$C42-SUMIFS($H42:$AU42,$H$6:$AU$6,"Rest",$H$5:$AU$5,"&lt;"&amp;AI$5)))</f>
        <v/>
      </c>
      <c r="AK42" s="44">
        <f>ROUND(AI42-AJ42,2)</f>
        <v/>
      </c>
      <c r="AL42" s="44">
        <f>ROUND(AP41*N(Debts!$D$12)/12,2)</f>
        <v/>
      </c>
      <c r="AM42" s="44">
        <f>MIN(N(Debts!$E$12),AP41+AL42)</f>
        <v/>
      </c>
      <c r="AN42" s="44">
        <f>AP41+AL42-AM42</f>
        <v/>
      </c>
      <c r="AO42" s="44">
        <f>MIN(AN42,MAX(0,$C42-SUMIFS($H42:$AU42,$H$6:$AU$6,"Rest",$H$5:$AU$5,"&lt;"&amp;AN$5)))</f>
        <v/>
      </c>
      <c r="AP42" s="44">
        <f>ROUND(AN42-AO42,2)</f>
        <v/>
      </c>
      <c r="AQ42" s="44">
        <f>ROUND(AU41*N(Debts!$D$13)/12,2)</f>
        <v/>
      </c>
      <c r="AR42" s="44">
        <f>MIN(N(Debts!$E$13),AU41+AQ42)</f>
        <v/>
      </c>
      <c r="AS42" s="44">
        <f>AU41+AQ42-AR42</f>
        <v/>
      </c>
      <c r="AT42" s="44">
        <f>MIN(AS42,MAX(0,$C42-SUMIFS($H42:$AU42,$H$6:$AU$6,"Rest",$H$5:$AU$5,"&lt;"&amp;AS$5)))</f>
        <v/>
      </c>
      <c r="AU42" s="44">
        <f>ROUND(AS42-AT42,2)</f>
        <v/>
      </c>
    </row>
    <row r="43">
      <c r="A43" s="43" t="n">
        <v>36</v>
      </c>
      <c r="B43" s="45">
        <f>EDATE(Plan!$C$7,A43-1)</f>
        <v/>
      </c>
      <c r="C43" s="46">
        <f>IF(F42&lt;=0.005,0,MAX(0,Plan!$C$6-SUMIF($H$6:$AU$6,"Min paid",H43:AU43)))</f>
        <v/>
      </c>
      <c r="D43" s="46">
        <f>SUMIF($H$6:$AU$6,"Interest",H43:AU43)</f>
        <v/>
      </c>
      <c r="E43" s="46">
        <f>SUMIF($H$6:$AU$6,"Min paid",H43:AU43)+SUMIF($H$6:$AU$6,"Extra paid",H43:AU43)</f>
        <v/>
      </c>
      <c r="F43" s="46">
        <f>SUMIF($H$6:$AU$6,"Balance",H43:AU43)</f>
        <v/>
      </c>
      <c r="G43" s="47">
        <f>IF(AND(F43&lt;=0.005,F42&gt;0.005),A43,"")</f>
        <v/>
      </c>
      <c r="H43" s="44">
        <f>ROUND(L42*N(Debts!$D$6)/12,2)</f>
        <v/>
      </c>
      <c r="I43" s="44">
        <f>MIN(N(Debts!$E$6),L42+H43)</f>
        <v/>
      </c>
      <c r="J43" s="44">
        <f>L42+H43-I43</f>
        <v/>
      </c>
      <c r="K43" s="44">
        <f>MIN(J43,MAX(0,$C43-SUMIFS($H43:$AU43,$H$6:$AU$6,"Rest",$H$5:$AU$5,"&lt;"&amp;J$5)))</f>
        <v/>
      </c>
      <c r="L43" s="44">
        <f>ROUND(J43-K43,2)</f>
        <v/>
      </c>
      <c r="M43" s="44">
        <f>ROUND(Q42*N(Debts!$D$7)/12,2)</f>
        <v/>
      </c>
      <c r="N43" s="44">
        <f>MIN(N(Debts!$E$7),Q42+M43)</f>
        <v/>
      </c>
      <c r="O43" s="44">
        <f>Q42+M43-N43</f>
        <v/>
      </c>
      <c r="P43" s="44">
        <f>MIN(O43,MAX(0,$C43-SUMIFS($H43:$AU43,$H$6:$AU$6,"Rest",$H$5:$AU$5,"&lt;"&amp;O$5)))</f>
        <v/>
      </c>
      <c r="Q43" s="44">
        <f>ROUND(O43-P43,2)</f>
        <v/>
      </c>
      <c r="R43" s="44">
        <f>ROUND(V42*N(Debts!$D$8)/12,2)</f>
        <v/>
      </c>
      <c r="S43" s="44">
        <f>MIN(N(Debts!$E$8),V42+R43)</f>
        <v/>
      </c>
      <c r="T43" s="44">
        <f>V42+R43-S43</f>
        <v/>
      </c>
      <c r="U43" s="44">
        <f>MIN(T43,MAX(0,$C43-SUMIFS($H43:$AU43,$H$6:$AU$6,"Rest",$H$5:$AU$5,"&lt;"&amp;T$5)))</f>
        <v/>
      </c>
      <c r="V43" s="44">
        <f>ROUND(T43-U43,2)</f>
        <v/>
      </c>
      <c r="W43" s="44">
        <f>ROUND(AA42*N(Debts!$D$9)/12,2)</f>
        <v/>
      </c>
      <c r="X43" s="44">
        <f>MIN(N(Debts!$E$9),AA42+W43)</f>
        <v/>
      </c>
      <c r="Y43" s="44">
        <f>AA42+W43-X43</f>
        <v/>
      </c>
      <c r="Z43" s="44">
        <f>MIN(Y43,MAX(0,$C43-SUMIFS($H43:$AU43,$H$6:$AU$6,"Rest",$H$5:$AU$5,"&lt;"&amp;Y$5)))</f>
        <v/>
      </c>
      <c r="AA43" s="44">
        <f>ROUND(Y43-Z43,2)</f>
        <v/>
      </c>
      <c r="AB43" s="44">
        <f>ROUND(AF42*N(Debts!$D$10)/12,2)</f>
        <v/>
      </c>
      <c r="AC43" s="44">
        <f>MIN(N(Debts!$E$10),AF42+AB43)</f>
        <v/>
      </c>
      <c r="AD43" s="44">
        <f>AF42+AB43-AC43</f>
        <v/>
      </c>
      <c r="AE43" s="44">
        <f>MIN(AD43,MAX(0,$C43-SUMIFS($H43:$AU43,$H$6:$AU$6,"Rest",$H$5:$AU$5,"&lt;"&amp;AD$5)))</f>
        <v/>
      </c>
      <c r="AF43" s="44">
        <f>ROUND(AD43-AE43,2)</f>
        <v/>
      </c>
      <c r="AG43" s="44">
        <f>ROUND(AK42*N(Debts!$D$11)/12,2)</f>
        <v/>
      </c>
      <c r="AH43" s="44">
        <f>MIN(N(Debts!$E$11),AK42+AG43)</f>
        <v/>
      </c>
      <c r="AI43" s="44">
        <f>AK42+AG43-AH43</f>
        <v/>
      </c>
      <c r="AJ43" s="44">
        <f>MIN(AI43,MAX(0,$C43-SUMIFS($H43:$AU43,$H$6:$AU$6,"Rest",$H$5:$AU$5,"&lt;"&amp;AI$5)))</f>
        <v/>
      </c>
      <c r="AK43" s="44">
        <f>ROUND(AI43-AJ43,2)</f>
        <v/>
      </c>
      <c r="AL43" s="44">
        <f>ROUND(AP42*N(Debts!$D$12)/12,2)</f>
        <v/>
      </c>
      <c r="AM43" s="44">
        <f>MIN(N(Debts!$E$12),AP42+AL43)</f>
        <v/>
      </c>
      <c r="AN43" s="44">
        <f>AP42+AL43-AM43</f>
        <v/>
      </c>
      <c r="AO43" s="44">
        <f>MIN(AN43,MAX(0,$C43-SUMIFS($H43:$AU43,$H$6:$AU$6,"Rest",$H$5:$AU$5,"&lt;"&amp;AN$5)))</f>
        <v/>
      </c>
      <c r="AP43" s="44">
        <f>ROUND(AN43-AO43,2)</f>
        <v/>
      </c>
      <c r="AQ43" s="44">
        <f>ROUND(AU42*N(Debts!$D$13)/12,2)</f>
        <v/>
      </c>
      <c r="AR43" s="44">
        <f>MIN(N(Debts!$E$13),AU42+AQ43)</f>
        <v/>
      </c>
      <c r="AS43" s="44">
        <f>AU42+AQ43-AR43</f>
        <v/>
      </c>
      <c r="AT43" s="44">
        <f>MIN(AS43,MAX(0,$C43-SUMIFS($H43:$AU43,$H$6:$AU$6,"Rest",$H$5:$AU$5,"&lt;"&amp;AS$5)))</f>
        <v/>
      </c>
      <c r="AU43" s="44">
        <f>ROUND(AS43-AT43,2)</f>
        <v/>
      </c>
    </row>
    <row r="44">
      <c r="A44" s="43" t="n">
        <v>37</v>
      </c>
      <c r="B44" s="45">
        <f>EDATE(Plan!$C$7,A44-1)</f>
        <v/>
      </c>
      <c r="C44" s="46">
        <f>IF(F43&lt;=0.005,0,MAX(0,Plan!$C$6-SUMIF($H$6:$AU$6,"Min paid",H44:AU44)))</f>
        <v/>
      </c>
      <c r="D44" s="46">
        <f>SUMIF($H$6:$AU$6,"Interest",H44:AU44)</f>
        <v/>
      </c>
      <c r="E44" s="46">
        <f>SUMIF($H$6:$AU$6,"Min paid",H44:AU44)+SUMIF($H$6:$AU$6,"Extra paid",H44:AU44)</f>
        <v/>
      </c>
      <c r="F44" s="46">
        <f>SUMIF($H$6:$AU$6,"Balance",H44:AU44)</f>
        <v/>
      </c>
      <c r="G44" s="47">
        <f>IF(AND(F44&lt;=0.005,F43&gt;0.005),A44,"")</f>
        <v/>
      </c>
      <c r="H44" s="44">
        <f>ROUND(L43*N(Debts!$D$6)/12,2)</f>
        <v/>
      </c>
      <c r="I44" s="44">
        <f>MIN(N(Debts!$E$6),L43+H44)</f>
        <v/>
      </c>
      <c r="J44" s="44">
        <f>L43+H44-I44</f>
        <v/>
      </c>
      <c r="K44" s="44">
        <f>MIN(J44,MAX(0,$C44-SUMIFS($H44:$AU44,$H$6:$AU$6,"Rest",$H$5:$AU$5,"&lt;"&amp;J$5)))</f>
        <v/>
      </c>
      <c r="L44" s="44">
        <f>ROUND(J44-K44,2)</f>
        <v/>
      </c>
      <c r="M44" s="44">
        <f>ROUND(Q43*N(Debts!$D$7)/12,2)</f>
        <v/>
      </c>
      <c r="N44" s="44">
        <f>MIN(N(Debts!$E$7),Q43+M44)</f>
        <v/>
      </c>
      <c r="O44" s="44">
        <f>Q43+M44-N44</f>
        <v/>
      </c>
      <c r="P44" s="44">
        <f>MIN(O44,MAX(0,$C44-SUMIFS($H44:$AU44,$H$6:$AU$6,"Rest",$H$5:$AU$5,"&lt;"&amp;O$5)))</f>
        <v/>
      </c>
      <c r="Q44" s="44">
        <f>ROUND(O44-P44,2)</f>
        <v/>
      </c>
      <c r="R44" s="44">
        <f>ROUND(V43*N(Debts!$D$8)/12,2)</f>
        <v/>
      </c>
      <c r="S44" s="44">
        <f>MIN(N(Debts!$E$8),V43+R44)</f>
        <v/>
      </c>
      <c r="T44" s="44">
        <f>V43+R44-S44</f>
        <v/>
      </c>
      <c r="U44" s="44">
        <f>MIN(T44,MAX(0,$C44-SUMIFS($H44:$AU44,$H$6:$AU$6,"Rest",$H$5:$AU$5,"&lt;"&amp;T$5)))</f>
        <v/>
      </c>
      <c r="V44" s="44">
        <f>ROUND(T44-U44,2)</f>
        <v/>
      </c>
      <c r="W44" s="44">
        <f>ROUND(AA43*N(Debts!$D$9)/12,2)</f>
        <v/>
      </c>
      <c r="X44" s="44">
        <f>MIN(N(Debts!$E$9),AA43+W44)</f>
        <v/>
      </c>
      <c r="Y44" s="44">
        <f>AA43+W44-X44</f>
        <v/>
      </c>
      <c r="Z44" s="44">
        <f>MIN(Y44,MAX(0,$C44-SUMIFS($H44:$AU44,$H$6:$AU$6,"Rest",$H$5:$AU$5,"&lt;"&amp;Y$5)))</f>
        <v/>
      </c>
      <c r="AA44" s="44">
        <f>ROUND(Y44-Z44,2)</f>
        <v/>
      </c>
      <c r="AB44" s="44">
        <f>ROUND(AF43*N(Debts!$D$10)/12,2)</f>
        <v/>
      </c>
      <c r="AC44" s="44">
        <f>MIN(N(Debts!$E$10),AF43+AB44)</f>
        <v/>
      </c>
      <c r="AD44" s="44">
        <f>AF43+AB44-AC44</f>
        <v/>
      </c>
      <c r="AE44" s="44">
        <f>MIN(AD44,MAX(0,$C44-SUMIFS($H44:$AU44,$H$6:$AU$6,"Rest",$H$5:$AU$5,"&lt;"&amp;AD$5)))</f>
        <v/>
      </c>
      <c r="AF44" s="44">
        <f>ROUND(AD44-AE44,2)</f>
        <v/>
      </c>
      <c r="AG44" s="44">
        <f>ROUND(AK43*N(Debts!$D$11)/12,2)</f>
        <v/>
      </c>
      <c r="AH44" s="44">
        <f>MIN(N(Debts!$E$11),AK43+AG44)</f>
        <v/>
      </c>
      <c r="AI44" s="44">
        <f>AK43+AG44-AH44</f>
        <v/>
      </c>
      <c r="AJ44" s="44">
        <f>MIN(AI44,MAX(0,$C44-SUMIFS($H44:$AU44,$H$6:$AU$6,"Rest",$H$5:$AU$5,"&lt;"&amp;AI$5)))</f>
        <v/>
      </c>
      <c r="AK44" s="44">
        <f>ROUND(AI44-AJ44,2)</f>
        <v/>
      </c>
      <c r="AL44" s="44">
        <f>ROUND(AP43*N(Debts!$D$12)/12,2)</f>
        <v/>
      </c>
      <c r="AM44" s="44">
        <f>MIN(N(Debts!$E$12),AP43+AL44)</f>
        <v/>
      </c>
      <c r="AN44" s="44">
        <f>AP43+AL44-AM44</f>
        <v/>
      </c>
      <c r="AO44" s="44">
        <f>MIN(AN44,MAX(0,$C44-SUMIFS($H44:$AU44,$H$6:$AU$6,"Rest",$H$5:$AU$5,"&lt;"&amp;AN$5)))</f>
        <v/>
      </c>
      <c r="AP44" s="44">
        <f>ROUND(AN44-AO44,2)</f>
        <v/>
      </c>
      <c r="AQ44" s="44">
        <f>ROUND(AU43*N(Debts!$D$13)/12,2)</f>
        <v/>
      </c>
      <c r="AR44" s="44">
        <f>MIN(N(Debts!$E$13),AU43+AQ44)</f>
        <v/>
      </c>
      <c r="AS44" s="44">
        <f>AU43+AQ44-AR44</f>
        <v/>
      </c>
      <c r="AT44" s="44">
        <f>MIN(AS44,MAX(0,$C44-SUMIFS($H44:$AU44,$H$6:$AU$6,"Rest",$H$5:$AU$5,"&lt;"&amp;AS$5)))</f>
        <v/>
      </c>
      <c r="AU44" s="44">
        <f>ROUND(AS44-AT44,2)</f>
        <v/>
      </c>
    </row>
    <row r="45">
      <c r="A45" s="43" t="n">
        <v>38</v>
      </c>
      <c r="B45" s="45">
        <f>EDATE(Plan!$C$7,A45-1)</f>
        <v/>
      </c>
      <c r="C45" s="46">
        <f>IF(F44&lt;=0.005,0,MAX(0,Plan!$C$6-SUMIF($H$6:$AU$6,"Min paid",H45:AU45)))</f>
        <v/>
      </c>
      <c r="D45" s="46">
        <f>SUMIF($H$6:$AU$6,"Interest",H45:AU45)</f>
        <v/>
      </c>
      <c r="E45" s="46">
        <f>SUMIF($H$6:$AU$6,"Min paid",H45:AU45)+SUMIF($H$6:$AU$6,"Extra paid",H45:AU45)</f>
        <v/>
      </c>
      <c r="F45" s="46">
        <f>SUMIF($H$6:$AU$6,"Balance",H45:AU45)</f>
        <v/>
      </c>
      <c r="G45" s="47">
        <f>IF(AND(F45&lt;=0.005,F44&gt;0.005),A45,"")</f>
        <v/>
      </c>
      <c r="H45" s="44">
        <f>ROUND(L44*N(Debts!$D$6)/12,2)</f>
        <v/>
      </c>
      <c r="I45" s="44">
        <f>MIN(N(Debts!$E$6),L44+H45)</f>
        <v/>
      </c>
      <c r="J45" s="44">
        <f>L44+H45-I45</f>
        <v/>
      </c>
      <c r="K45" s="44">
        <f>MIN(J45,MAX(0,$C45-SUMIFS($H45:$AU45,$H$6:$AU$6,"Rest",$H$5:$AU$5,"&lt;"&amp;J$5)))</f>
        <v/>
      </c>
      <c r="L45" s="44">
        <f>ROUND(J45-K45,2)</f>
        <v/>
      </c>
      <c r="M45" s="44">
        <f>ROUND(Q44*N(Debts!$D$7)/12,2)</f>
        <v/>
      </c>
      <c r="N45" s="44">
        <f>MIN(N(Debts!$E$7),Q44+M45)</f>
        <v/>
      </c>
      <c r="O45" s="44">
        <f>Q44+M45-N45</f>
        <v/>
      </c>
      <c r="P45" s="44">
        <f>MIN(O45,MAX(0,$C45-SUMIFS($H45:$AU45,$H$6:$AU$6,"Rest",$H$5:$AU$5,"&lt;"&amp;O$5)))</f>
        <v/>
      </c>
      <c r="Q45" s="44">
        <f>ROUND(O45-P45,2)</f>
        <v/>
      </c>
      <c r="R45" s="44">
        <f>ROUND(V44*N(Debts!$D$8)/12,2)</f>
        <v/>
      </c>
      <c r="S45" s="44">
        <f>MIN(N(Debts!$E$8),V44+R45)</f>
        <v/>
      </c>
      <c r="T45" s="44">
        <f>V44+R45-S45</f>
        <v/>
      </c>
      <c r="U45" s="44">
        <f>MIN(T45,MAX(0,$C45-SUMIFS($H45:$AU45,$H$6:$AU$6,"Rest",$H$5:$AU$5,"&lt;"&amp;T$5)))</f>
        <v/>
      </c>
      <c r="V45" s="44">
        <f>ROUND(T45-U45,2)</f>
        <v/>
      </c>
      <c r="W45" s="44">
        <f>ROUND(AA44*N(Debts!$D$9)/12,2)</f>
        <v/>
      </c>
      <c r="X45" s="44">
        <f>MIN(N(Debts!$E$9),AA44+W45)</f>
        <v/>
      </c>
      <c r="Y45" s="44">
        <f>AA44+W45-X45</f>
        <v/>
      </c>
      <c r="Z45" s="44">
        <f>MIN(Y45,MAX(0,$C45-SUMIFS($H45:$AU45,$H$6:$AU$6,"Rest",$H$5:$AU$5,"&lt;"&amp;Y$5)))</f>
        <v/>
      </c>
      <c r="AA45" s="44">
        <f>ROUND(Y45-Z45,2)</f>
        <v/>
      </c>
      <c r="AB45" s="44">
        <f>ROUND(AF44*N(Debts!$D$10)/12,2)</f>
        <v/>
      </c>
      <c r="AC45" s="44">
        <f>MIN(N(Debts!$E$10),AF44+AB45)</f>
        <v/>
      </c>
      <c r="AD45" s="44">
        <f>AF44+AB45-AC45</f>
        <v/>
      </c>
      <c r="AE45" s="44">
        <f>MIN(AD45,MAX(0,$C45-SUMIFS($H45:$AU45,$H$6:$AU$6,"Rest",$H$5:$AU$5,"&lt;"&amp;AD$5)))</f>
        <v/>
      </c>
      <c r="AF45" s="44">
        <f>ROUND(AD45-AE45,2)</f>
        <v/>
      </c>
      <c r="AG45" s="44">
        <f>ROUND(AK44*N(Debts!$D$11)/12,2)</f>
        <v/>
      </c>
      <c r="AH45" s="44">
        <f>MIN(N(Debts!$E$11),AK44+AG45)</f>
        <v/>
      </c>
      <c r="AI45" s="44">
        <f>AK44+AG45-AH45</f>
        <v/>
      </c>
      <c r="AJ45" s="44">
        <f>MIN(AI45,MAX(0,$C45-SUMIFS($H45:$AU45,$H$6:$AU$6,"Rest",$H$5:$AU$5,"&lt;"&amp;AI$5)))</f>
        <v/>
      </c>
      <c r="AK45" s="44">
        <f>ROUND(AI45-AJ45,2)</f>
        <v/>
      </c>
      <c r="AL45" s="44">
        <f>ROUND(AP44*N(Debts!$D$12)/12,2)</f>
        <v/>
      </c>
      <c r="AM45" s="44">
        <f>MIN(N(Debts!$E$12),AP44+AL45)</f>
        <v/>
      </c>
      <c r="AN45" s="44">
        <f>AP44+AL45-AM45</f>
        <v/>
      </c>
      <c r="AO45" s="44">
        <f>MIN(AN45,MAX(0,$C45-SUMIFS($H45:$AU45,$H$6:$AU$6,"Rest",$H$5:$AU$5,"&lt;"&amp;AN$5)))</f>
        <v/>
      </c>
      <c r="AP45" s="44">
        <f>ROUND(AN45-AO45,2)</f>
        <v/>
      </c>
      <c r="AQ45" s="44">
        <f>ROUND(AU44*N(Debts!$D$13)/12,2)</f>
        <v/>
      </c>
      <c r="AR45" s="44">
        <f>MIN(N(Debts!$E$13),AU44+AQ45)</f>
        <v/>
      </c>
      <c r="AS45" s="44">
        <f>AU44+AQ45-AR45</f>
        <v/>
      </c>
      <c r="AT45" s="44">
        <f>MIN(AS45,MAX(0,$C45-SUMIFS($H45:$AU45,$H$6:$AU$6,"Rest",$H$5:$AU$5,"&lt;"&amp;AS$5)))</f>
        <v/>
      </c>
      <c r="AU45" s="44">
        <f>ROUND(AS45-AT45,2)</f>
        <v/>
      </c>
    </row>
    <row r="46">
      <c r="A46" s="43" t="n">
        <v>39</v>
      </c>
      <c r="B46" s="45">
        <f>EDATE(Plan!$C$7,A46-1)</f>
        <v/>
      </c>
      <c r="C46" s="46">
        <f>IF(F45&lt;=0.005,0,MAX(0,Plan!$C$6-SUMIF($H$6:$AU$6,"Min paid",H46:AU46)))</f>
        <v/>
      </c>
      <c r="D46" s="46">
        <f>SUMIF($H$6:$AU$6,"Interest",H46:AU46)</f>
        <v/>
      </c>
      <c r="E46" s="46">
        <f>SUMIF($H$6:$AU$6,"Min paid",H46:AU46)+SUMIF($H$6:$AU$6,"Extra paid",H46:AU46)</f>
        <v/>
      </c>
      <c r="F46" s="46">
        <f>SUMIF($H$6:$AU$6,"Balance",H46:AU46)</f>
        <v/>
      </c>
      <c r="G46" s="47">
        <f>IF(AND(F46&lt;=0.005,F45&gt;0.005),A46,"")</f>
        <v/>
      </c>
      <c r="H46" s="44">
        <f>ROUND(L45*N(Debts!$D$6)/12,2)</f>
        <v/>
      </c>
      <c r="I46" s="44">
        <f>MIN(N(Debts!$E$6),L45+H46)</f>
        <v/>
      </c>
      <c r="J46" s="44">
        <f>L45+H46-I46</f>
        <v/>
      </c>
      <c r="K46" s="44">
        <f>MIN(J46,MAX(0,$C46-SUMIFS($H46:$AU46,$H$6:$AU$6,"Rest",$H$5:$AU$5,"&lt;"&amp;J$5)))</f>
        <v/>
      </c>
      <c r="L46" s="44">
        <f>ROUND(J46-K46,2)</f>
        <v/>
      </c>
      <c r="M46" s="44">
        <f>ROUND(Q45*N(Debts!$D$7)/12,2)</f>
        <v/>
      </c>
      <c r="N46" s="44">
        <f>MIN(N(Debts!$E$7),Q45+M46)</f>
        <v/>
      </c>
      <c r="O46" s="44">
        <f>Q45+M46-N46</f>
        <v/>
      </c>
      <c r="P46" s="44">
        <f>MIN(O46,MAX(0,$C46-SUMIFS($H46:$AU46,$H$6:$AU$6,"Rest",$H$5:$AU$5,"&lt;"&amp;O$5)))</f>
        <v/>
      </c>
      <c r="Q46" s="44">
        <f>ROUND(O46-P46,2)</f>
        <v/>
      </c>
      <c r="R46" s="44">
        <f>ROUND(V45*N(Debts!$D$8)/12,2)</f>
        <v/>
      </c>
      <c r="S46" s="44">
        <f>MIN(N(Debts!$E$8),V45+R46)</f>
        <v/>
      </c>
      <c r="T46" s="44">
        <f>V45+R46-S46</f>
        <v/>
      </c>
      <c r="U46" s="44">
        <f>MIN(T46,MAX(0,$C46-SUMIFS($H46:$AU46,$H$6:$AU$6,"Rest",$H$5:$AU$5,"&lt;"&amp;T$5)))</f>
        <v/>
      </c>
      <c r="V46" s="44">
        <f>ROUND(T46-U46,2)</f>
        <v/>
      </c>
      <c r="W46" s="44">
        <f>ROUND(AA45*N(Debts!$D$9)/12,2)</f>
        <v/>
      </c>
      <c r="X46" s="44">
        <f>MIN(N(Debts!$E$9),AA45+W46)</f>
        <v/>
      </c>
      <c r="Y46" s="44">
        <f>AA45+W46-X46</f>
        <v/>
      </c>
      <c r="Z46" s="44">
        <f>MIN(Y46,MAX(0,$C46-SUMIFS($H46:$AU46,$H$6:$AU$6,"Rest",$H$5:$AU$5,"&lt;"&amp;Y$5)))</f>
        <v/>
      </c>
      <c r="AA46" s="44">
        <f>ROUND(Y46-Z46,2)</f>
        <v/>
      </c>
      <c r="AB46" s="44">
        <f>ROUND(AF45*N(Debts!$D$10)/12,2)</f>
        <v/>
      </c>
      <c r="AC46" s="44">
        <f>MIN(N(Debts!$E$10),AF45+AB46)</f>
        <v/>
      </c>
      <c r="AD46" s="44">
        <f>AF45+AB46-AC46</f>
        <v/>
      </c>
      <c r="AE46" s="44">
        <f>MIN(AD46,MAX(0,$C46-SUMIFS($H46:$AU46,$H$6:$AU$6,"Rest",$H$5:$AU$5,"&lt;"&amp;AD$5)))</f>
        <v/>
      </c>
      <c r="AF46" s="44">
        <f>ROUND(AD46-AE46,2)</f>
        <v/>
      </c>
      <c r="AG46" s="44">
        <f>ROUND(AK45*N(Debts!$D$11)/12,2)</f>
        <v/>
      </c>
      <c r="AH46" s="44">
        <f>MIN(N(Debts!$E$11),AK45+AG46)</f>
        <v/>
      </c>
      <c r="AI46" s="44">
        <f>AK45+AG46-AH46</f>
        <v/>
      </c>
      <c r="AJ46" s="44">
        <f>MIN(AI46,MAX(0,$C46-SUMIFS($H46:$AU46,$H$6:$AU$6,"Rest",$H$5:$AU$5,"&lt;"&amp;AI$5)))</f>
        <v/>
      </c>
      <c r="AK46" s="44">
        <f>ROUND(AI46-AJ46,2)</f>
        <v/>
      </c>
      <c r="AL46" s="44">
        <f>ROUND(AP45*N(Debts!$D$12)/12,2)</f>
        <v/>
      </c>
      <c r="AM46" s="44">
        <f>MIN(N(Debts!$E$12),AP45+AL46)</f>
        <v/>
      </c>
      <c r="AN46" s="44">
        <f>AP45+AL46-AM46</f>
        <v/>
      </c>
      <c r="AO46" s="44">
        <f>MIN(AN46,MAX(0,$C46-SUMIFS($H46:$AU46,$H$6:$AU$6,"Rest",$H$5:$AU$5,"&lt;"&amp;AN$5)))</f>
        <v/>
      </c>
      <c r="AP46" s="44">
        <f>ROUND(AN46-AO46,2)</f>
        <v/>
      </c>
      <c r="AQ46" s="44">
        <f>ROUND(AU45*N(Debts!$D$13)/12,2)</f>
        <v/>
      </c>
      <c r="AR46" s="44">
        <f>MIN(N(Debts!$E$13),AU45+AQ46)</f>
        <v/>
      </c>
      <c r="AS46" s="44">
        <f>AU45+AQ46-AR46</f>
        <v/>
      </c>
      <c r="AT46" s="44">
        <f>MIN(AS46,MAX(0,$C46-SUMIFS($H46:$AU46,$H$6:$AU$6,"Rest",$H$5:$AU$5,"&lt;"&amp;AS$5)))</f>
        <v/>
      </c>
      <c r="AU46" s="44">
        <f>ROUND(AS46-AT46,2)</f>
        <v/>
      </c>
    </row>
    <row r="47">
      <c r="A47" s="43" t="n">
        <v>40</v>
      </c>
      <c r="B47" s="45">
        <f>EDATE(Plan!$C$7,A47-1)</f>
        <v/>
      </c>
      <c r="C47" s="46">
        <f>IF(F46&lt;=0.005,0,MAX(0,Plan!$C$6-SUMIF($H$6:$AU$6,"Min paid",H47:AU47)))</f>
        <v/>
      </c>
      <c r="D47" s="46">
        <f>SUMIF($H$6:$AU$6,"Interest",H47:AU47)</f>
        <v/>
      </c>
      <c r="E47" s="46">
        <f>SUMIF($H$6:$AU$6,"Min paid",H47:AU47)+SUMIF($H$6:$AU$6,"Extra paid",H47:AU47)</f>
        <v/>
      </c>
      <c r="F47" s="46">
        <f>SUMIF($H$6:$AU$6,"Balance",H47:AU47)</f>
        <v/>
      </c>
      <c r="G47" s="47">
        <f>IF(AND(F47&lt;=0.005,F46&gt;0.005),A47,"")</f>
        <v/>
      </c>
      <c r="H47" s="44">
        <f>ROUND(L46*N(Debts!$D$6)/12,2)</f>
        <v/>
      </c>
      <c r="I47" s="44">
        <f>MIN(N(Debts!$E$6),L46+H47)</f>
        <v/>
      </c>
      <c r="J47" s="44">
        <f>L46+H47-I47</f>
        <v/>
      </c>
      <c r="K47" s="44">
        <f>MIN(J47,MAX(0,$C47-SUMIFS($H47:$AU47,$H$6:$AU$6,"Rest",$H$5:$AU$5,"&lt;"&amp;J$5)))</f>
        <v/>
      </c>
      <c r="L47" s="44">
        <f>ROUND(J47-K47,2)</f>
        <v/>
      </c>
      <c r="M47" s="44">
        <f>ROUND(Q46*N(Debts!$D$7)/12,2)</f>
        <v/>
      </c>
      <c r="N47" s="44">
        <f>MIN(N(Debts!$E$7),Q46+M47)</f>
        <v/>
      </c>
      <c r="O47" s="44">
        <f>Q46+M47-N47</f>
        <v/>
      </c>
      <c r="P47" s="44">
        <f>MIN(O47,MAX(0,$C47-SUMIFS($H47:$AU47,$H$6:$AU$6,"Rest",$H$5:$AU$5,"&lt;"&amp;O$5)))</f>
        <v/>
      </c>
      <c r="Q47" s="44">
        <f>ROUND(O47-P47,2)</f>
        <v/>
      </c>
      <c r="R47" s="44">
        <f>ROUND(V46*N(Debts!$D$8)/12,2)</f>
        <v/>
      </c>
      <c r="S47" s="44">
        <f>MIN(N(Debts!$E$8),V46+R47)</f>
        <v/>
      </c>
      <c r="T47" s="44">
        <f>V46+R47-S47</f>
        <v/>
      </c>
      <c r="U47" s="44">
        <f>MIN(T47,MAX(0,$C47-SUMIFS($H47:$AU47,$H$6:$AU$6,"Rest",$H$5:$AU$5,"&lt;"&amp;T$5)))</f>
        <v/>
      </c>
      <c r="V47" s="44">
        <f>ROUND(T47-U47,2)</f>
        <v/>
      </c>
      <c r="W47" s="44">
        <f>ROUND(AA46*N(Debts!$D$9)/12,2)</f>
        <v/>
      </c>
      <c r="X47" s="44">
        <f>MIN(N(Debts!$E$9),AA46+W47)</f>
        <v/>
      </c>
      <c r="Y47" s="44">
        <f>AA46+W47-X47</f>
        <v/>
      </c>
      <c r="Z47" s="44">
        <f>MIN(Y47,MAX(0,$C47-SUMIFS($H47:$AU47,$H$6:$AU$6,"Rest",$H$5:$AU$5,"&lt;"&amp;Y$5)))</f>
        <v/>
      </c>
      <c r="AA47" s="44">
        <f>ROUND(Y47-Z47,2)</f>
        <v/>
      </c>
      <c r="AB47" s="44">
        <f>ROUND(AF46*N(Debts!$D$10)/12,2)</f>
        <v/>
      </c>
      <c r="AC47" s="44">
        <f>MIN(N(Debts!$E$10),AF46+AB47)</f>
        <v/>
      </c>
      <c r="AD47" s="44">
        <f>AF46+AB47-AC47</f>
        <v/>
      </c>
      <c r="AE47" s="44">
        <f>MIN(AD47,MAX(0,$C47-SUMIFS($H47:$AU47,$H$6:$AU$6,"Rest",$H$5:$AU$5,"&lt;"&amp;AD$5)))</f>
        <v/>
      </c>
      <c r="AF47" s="44">
        <f>ROUND(AD47-AE47,2)</f>
        <v/>
      </c>
      <c r="AG47" s="44">
        <f>ROUND(AK46*N(Debts!$D$11)/12,2)</f>
        <v/>
      </c>
      <c r="AH47" s="44">
        <f>MIN(N(Debts!$E$11),AK46+AG47)</f>
        <v/>
      </c>
      <c r="AI47" s="44">
        <f>AK46+AG47-AH47</f>
        <v/>
      </c>
      <c r="AJ47" s="44">
        <f>MIN(AI47,MAX(0,$C47-SUMIFS($H47:$AU47,$H$6:$AU$6,"Rest",$H$5:$AU$5,"&lt;"&amp;AI$5)))</f>
        <v/>
      </c>
      <c r="AK47" s="44">
        <f>ROUND(AI47-AJ47,2)</f>
        <v/>
      </c>
      <c r="AL47" s="44">
        <f>ROUND(AP46*N(Debts!$D$12)/12,2)</f>
        <v/>
      </c>
      <c r="AM47" s="44">
        <f>MIN(N(Debts!$E$12),AP46+AL47)</f>
        <v/>
      </c>
      <c r="AN47" s="44">
        <f>AP46+AL47-AM47</f>
        <v/>
      </c>
      <c r="AO47" s="44">
        <f>MIN(AN47,MAX(0,$C47-SUMIFS($H47:$AU47,$H$6:$AU$6,"Rest",$H$5:$AU$5,"&lt;"&amp;AN$5)))</f>
        <v/>
      </c>
      <c r="AP47" s="44">
        <f>ROUND(AN47-AO47,2)</f>
        <v/>
      </c>
      <c r="AQ47" s="44">
        <f>ROUND(AU46*N(Debts!$D$13)/12,2)</f>
        <v/>
      </c>
      <c r="AR47" s="44">
        <f>MIN(N(Debts!$E$13),AU46+AQ47)</f>
        <v/>
      </c>
      <c r="AS47" s="44">
        <f>AU46+AQ47-AR47</f>
        <v/>
      </c>
      <c r="AT47" s="44">
        <f>MIN(AS47,MAX(0,$C47-SUMIFS($H47:$AU47,$H$6:$AU$6,"Rest",$H$5:$AU$5,"&lt;"&amp;AS$5)))</f>
        <v/>
      </c>
      <c r="AU47" s="44">
        <f>ROUND(AS47-AT47,2)</f>
        <v/>
      </c>
    </row>
    <row r="48">
      <c r="A48" s="43" t="n">
        <v>41</v>
      </c>
      <c r="B48" s="45">
        <f>EDATE(Plan!$C$7,A48-1)</f>
        <v/>
      </c>
      <c r="C48" s="46">
        <f>IF(F47&lt;=0.005,0,MAX(0,Plan!$C$6-SUMIF($H$6:$AU$6,"Min paid",H48:AU48)))</f>
        <v/>
      </c>
      <c r="D48" s="46">
        <f>SUMIF($H$6:$AU$6,"Interest",H48:AU48)</f>
        <v/>
      </c>
      <c r="E48" s="46">
        <f>SUMIF($H$6:$AU$6,"Min paid",H48:AU48)+SUMIF($H$6:$AU$6,"Extra paid",H48:AU48)</f>
        <v/>
      </c>
      <c r="F48" s="46">
        <f>SUMIF($H$6:$AU$6,"Balance",H48:AU48)</f>
        <v/>
      </c>
      <c r="G48" s="47">
        <f>IF(AND(F48&lt;=0.005,F47&gt;0.005),A48,"")</f>
        <v/>
      </c>
      <c r="H48" s="44">
        <f>ROUND(L47*N(Debts!$D$6)/12,2)</f>
        <v/>
      </c>
      <c r="I48" s="44">
        <f>MIN(N(Debts!$E$6),L47+H48)</f>
        <v/>
      </c>
      <c r="J48" s="44">
        <f>L47+H48-I48</f>
        <v/>
      </c>
      <c r="K48" s="44">
        <f>MIN(J48,MAX(0,$C48-SUMIFS($H48:$AU48,$H$6:$AU$6,"Rest",$H$5:$AU$5,"&lt;"&amp;J$5)))</f>
        <v/>
      </c>
      <c r="L48" s="44">
        <f>ROUND(J48-K48,2)</f>
        <v/>
      </c>
      <c r="M48" s="44">
        <f>ROUND(Q47*N(Debts!$D$7)/12,2)</f>
        <v/>
      </c>
      <c r="N48" s="44">
        <f>MIN(N(Debts!$E$7),Q47+M48)</f>
        <v/>
      </c>
      <c r="O48" s="44">
        <f>Q47+M48-N48</f>
        <v/>
      </c>
      <c r="P48" s="44">
        <f>MIN(O48,MAX(0,$C48-SUMIFS($H48:$AU48,$H$6:$AU$6,"Rest",$H$5:$AU$5,"&lt;"&amp;O$5)))</f>
        <v/>
      </c>
      <c r="Q48" s="44">
        <f>ROUND(O48-P48,2)</f>
        <v/>
      </c>
      <c r="R48" s="44">
        <f>ROUND(V47*N(Debts!$D$8)/12,2)</f>
        <v/>
      </c>
      <c r="S48" s="44">
        <f>MIN(N(Debts!$E$8),V47+R48)</f>
        <v/>
      </c>
      <c r="T48" s="44">
        <f>V47+R48-S48</f>
        <v/>
      </c>
      <c r="U48" s="44">
        <f>MIN(T48,MAX(0,$C48-SUMIFS($H48:$AU48,$H$6:$AU$6,"Rest",$H$5:$AU$5,"&lt;"&amp;T$5)))</f>
        <v/>
      </c>
      <c r="V48" s="44">
        <f>ROUND(T48-U48,2)</f>
        <v/>
      </c>
      <c r="W48" s="44">
        <f>ROUND(AA47*N(Debts!$D$9)/12,2)</f>
        <v/>
      </c>
      <c r="X48" s="44">
        <f>MIN(N(Debts!$E$9),AA47+W48)</f>
        <v/>
      </c>
      <c r="Y48" s="44">
        <f>AA47+W48-X48</f>
        <v/>
      </c>
      <c r="Z48" s="44">
        <f>MIN(Y48,MAX(0,$C48-SUMIFS($H48:$AU48,$H$6:$AU$6,"Rest",$H$5:$AU$5,"&lt;"&amp;Y$5)))</f>
        <v/>
      </c>
      <c r="AA48" s="44">
        <f>ROUND(Y48-Z48,2)</f>
        <v/>
      </c>
      <c r="AB48" s="44">
        <f>ROUND(AF47*N(Debts!$D$10)/12,2)</f>
        <v/>
      </c>
      <c r="AC48" s="44">
        <f>MIN(N(Debts!$E$10),AF47+AB48)</f>
        <v/>
      </c>
      <c r="AD48" s="44">
        <f>AF47+AB48-AC48</f>
        <v/>
      </c>
      <c r="AE48" s="44">
        <f>MIN(AD48,MAX(0,$C48-SUMIFS($H48:$AU48,$H$6:$AU$6,"Rest",$H$5:$AU$5,"&lt;"&amp;AD$5)))</f>
        <v/>
      </c>
      <c r="AF48" s="44">
        <f>ROUND(AD48-AE48,2)</f>
        <v/>
      </c>
      <c r="AG48" s="44">
        <f>ROUND(AK47*N(Debts!$D$11)/12,2)</f>
        <v/>
      </c>
      <c r="AH48" s="44">
        <f>MIN(N(Debts!$E$11),AK47+AG48)</f>
        <v/>
      </c>
      <c r="AI48" s="44">
        <f>AK47+AG48-AH48</f>
        <v/>
      </c>
      <c r="AJ48" s="44">
        <f>MIN(AI48,MAX(0,$C48-SUMIFS($H48:$AU48,$H$6:$AU$6,"Rest",$H$5:$AU$5,"&lt;"&amp;AI$5)))</f>
        <v/>
      </c>
      <c r="AK48" s="44">
        <f>ROUND(AI48-AJ48,2)</f>
        <v/>
      </c>
      <c r="AL48" s="44">
        <f>ROUND(AP47*N(Debts!$D$12)/12,2)</f>
        <v/>
      </c>
      <c r="AM48" s="44">
        <f>MIN(N(Debts!$E$12),AP47+AL48)</f>
        <v/>
      </c>
      <c r="AN48" s="44">
        <f>AP47+AL48-AM48</f>
        <v/>
      </c>
      <c r="AO48" s="44">
        <f>MIN(AN48,MAX(0,$C48-SUMIFS($H48:$AU48,$H$6:$AU$6,"Rest",$H$5:$AU$5,"&lt;"&amp;AN$5)))</f>
        <v/>
      </c>
      <c r="AP48" s="44">
        <f>ROUND(AN48-AO48,2)</f>
        <v/>
      </c>
      <c r="AQ48" s="44">
        <f>ROUND(AU47*N(Debts!$D$13)/12,2)</f>
        <v/>
      </c>
      <c r="AR48" s="44">
        <f>MIN(N(Debts!$E$13),AU47+AQ48)</f>
        <v/>
      </c>
      <c r="AS48" s="44">
        <f>AU47+AQ48-AR48</f>
        <v/>
      </c>
      <c r="AT48" s="44">
        <f>MIN(AS48,MAX(0,$C48-SUMIFS($H48:$AU48,$H$6:$AU$6,"Rest",$H$5:$AU$5,"&lt;"&amp;AS$5)))</f>
        <v/>
      </c>
      <c r="AU48" s="44">
        <f>ROUND(AS48-AT48,2)</f>
        <v/>
      </c>
    </row>
    <row r="49">
      <c r="A49" s="43" t="n">
        <v>42</v>
      </c>
      <c r="B49" s="45">
        <f>EDATE(Plan!$C$7,A49-1)</f>
        <v/>
      </c>
      <c r="C49" s="46">
        <f>IF(F48&lt;=0.005,0,MAX(0,Plan!$C$6-SUMIF($H$6:$AU$6,"Min paid",H49:AU49)))</f>
        <v/>
      </c>
      <c r="D49" s="46">
        <f>SUMIF($H$6:$AU$6,"Interest",H49:AU49)</f>
        <v/>
      </c>
      <c r="E49" s="46">
        <f>SUMIF($H$6:$AU$6,"Min paid",H49:AU49)+SUMIF($H$6:$AU$6,"Extra paid",H49:AU49)</f>
        <v/>
      </c>
      <c r="F49" s="46">
        <f>SUMIF($H$6:$AU$6,"Balance",H49:AU49)</f>
        <v/>
      </c>
      <c r="G49" s="47">
        <f>IF(AND(F49&lt;=0.005,F48&gt;0.005),A49,"")</f>
        <v/>
      </c>
      <c r="H49" s="44">
        <f>ROUND(L48*N(Debts!$D$6)/12,2)</f>
        <v/>
      </c>
      <c r="I49" s="44">
        <f>MIN(N(Debts!$E$6),L48+H49)</f>
        <v/>
      </c>
      <c r="J49" s="44">
        <f>L48+H49-I49</f>
        <v/>
      </c>
      <c r="K49" s="44">
        <f>MIN(J49,MAX(0,$C49-SUMIFS($H49:$AU49,$H$6:$AU$6,"Rest",$H$5:$AU$5,"&lt;"&amp;J$5)))</f>
        <v/>
      </c>
      <c r="L49" s="44">
        <f>ROUND(J49-K49,2)</f>
        <v/>
      </c>
      <c r="M49" s="44">
        <f>ROUND(Q48*N(Debts!$D$7)/12,2)</f>
        <v/>
      </c>
      <c r="N49" s="44">
        <f>MIN(N(Debts!$E$7),Q48+M49)</f>
        <v/>
      </c>
      <c r="O49" s="44">
        <f>Q48+M49-N49</f>
        <v/>
      </c>
      <c r="P49" s="44">
        <f>MIN(O49,MAX(0,$C49-SUMIFS($H49:$AU49,$H$6:$AU$6,"Rest",$H$5:$AU$5,"&lt;"&amp;O$5)))</f>
        <v/>
      </c>
      <c r="Q49" s="44">
        <f>ROUND(O49-P49,2)</f>
        <v/>
      </c>
      <c r="R49" s="44">
        <f>ROUND(V48*N(Debts!$D$8)/12,2)</f>
        <v/>
      </c>
      <c r="S49" s="44">
        <f>MIN(N(Debts!$E$8),V48+R49)</f>
        <v/>
      </c>
      <c r="T49" s="44">
        <f>V48+R49-S49</f>
        <v/>
      </c>
      <c r="U49" s="44">
        <f>MIN(T49,MAX(0,$C49-SUMIFS($H49:$AU49,$H$6:$AU$6,"Rest",$H$5:$AU$5,"&lt;"&amp;T$5)))</f>
        <v/>
      </c>
      <c r="V49" s="44">
        <f>ROUND(T49-U49,2)</f>
        <v/>
      </c>
      <c r="W49" s="44">
        <f>ROUND(AA48*N(Debts!$D$9)/12,2)</f>
        <v/>
      </c>
      <c r="X49" s="44">
        <f>MIN(N(Debts!$E$9),AA48+W49)</f>
        <v/>
      </c>
      <c r="Y49" s="44">
        <f>AA48+W49-X49</f>
        <v/>
      </c>
      <c r="Z49" s="44">
        <f>MIN(Y49,MAX(0,$C49-SUMIFS($H49:$AU49,$H$6:$AU$6,"Rest",$H$5:$AU$5,"&lt;"&amp;Y$5)))</f>
        <v/>
      </c>
      <c r="AA49" s="44">
        <f>ROUND(Y49-Z49,2)</f>
        <v/>
      </c>
      <c r="AB49" s="44">
        <f>ROUND(AF48*N(Debts!$D$10)/12,2)</f>
        <v/>
      </c>
      <c r="AC49" s="44">
        <f>MIN(N(Debts!$E$10),AF48+AB49)</f>
        <v/>
      </c>
      <c r="AD49" s="44">
        <f>AF48+AB49-AC49</f>
        <v/>
      </c>
      <c r="AE49" s="44">
        <f>MIN(AD49,MAX(0,$C49-SUMIFS($H49:$AU49,$H$6:$AU$6,"Rest",$H$5:$AU$5,"&lt;"&amp;AD$5)))</f>
        <v/>
      </c>
      <c r="AF49" s="44">
        <f>ROUND(AD49-AE49,2)</f>
        <v/>
      </c>
      <c r="AG49" s="44">
        <f>ROUND(AK48*N(Debts!$D$11)/12,2)</f>
        <v/>
      </c>
      <c r="AH49" s="44">
        <f>MIN(N(Debts!$E$11),AK48+AG49)</f>
        <v/>
      </c>
      <c r="AI49" s="44">
        <f>AK48+AG49-AH49</f>
        <v/>
      </c>
      <c r="AJ49" s="44">
        <f>MIN(AI49,MAX(0,$C49-SUMIFS($H49:$AU49,$H$6:$AU$6,"Rest",$H$5:$AU$5,"&lt;"&amp;AI$5)))</f>
        <v/>
      </c>
      <c r="AK49" s="44">
        <f>ROUND(AI49-AJ49,2)</f>
        <v/>
      </c>
      <c r="AL49" s="44">
        <f>ROUND(AP48*N(Debts!$D$12)/12,2)</f>
        <v/>
      </c>
      <c r="AM49" s="44">
        <f>MIN(N(Debts!$E$12),AP48+AL49)</f>
        <v/>
      </c>
      <c r="AN49" s="44">
        <f>AP48+AL49-AM49</f>
        <v/>
      </c>
      <c r="AO49" s="44">
        <f>MIN(AN49,MAX(0,$C49-SUMIFS($H49:$AU49,$H$6:$AU$6,"Rest",$H$5:$AU$5,"&lt;"&amp;AN$5)))</f>
        <v/>
      </c>
      <c r="AP49" s="44">
        <f>ROUND(AN49-AO49,2)</f>
        <v/>
      </c>
      <c r="AQ49" s="44">
        <f>ROUND(AU48*N(Debts!$D$13)/12,2)</f>
        <v/>
      </c>
      <c r="AR49" s="44">
        <f>MIN(N(Debts!$E$13),AU48+AQ49)</f>
        <v/>
      </c>
      <c r="AS49" s="44">
        <f>AU48+AQ49-AR49</f>
        <v/>
      </c>
      <c r="AT49" s="44">
        <f>MIN(AS49,MAX(0,$C49-SUMIFS($H49:$AU49,$H$6:$AU$6,"Rest",$H$5:$AU$5,"&lt;"&amp;AS$5)))</f>
        <v/>
      </c>
      <c r="AU49" s="44">
        <f>ROUND(AS49-AT49,2)</f>
        <v/>
      </c>
    </row>
    <row r="50">
      <c r="A50" s="43" t="n">
        <v>43</v>
      </c>
      <c r="B50" s="45">
        <f>EDATE(Plan!$C$7,A50-1)</f>
        <v/>
      </c>
      <c r="C50" s="46">
        <f>IF(F49&lt;=0.005,0,MAX(0,Plan!$C$6-SUMIF($H$6:$AU$6,"Min paid",H50:AU50)))</f>
        <v/>
      </c>
      <c r="D50" s="46">
        <f>SUMIF($H$6:$AU$6,"Interest",H50:AU50)</f>
        <v/>
      </c>
      <c r="E50" s="46">
        <f>SUMIF($H$6:$AU$6,"Min paid",H50:AU50)+SUMIF($H$6:$AU$6,"Extra paid",H50:AU50)</f>
        <v/>
      </c>
      <c r="F50" s="46">
        <f>SUMIF($H$6:$AU$6,"Balance",H50:AU50)</f>
        <v/>
      </c>
      <c r="G50" s="47">
        <f>IF(AND(F50&lt;=0.005,F49&gt;0.005),A50,"")</f>
        <v/>
      </c>
      <c r="H50" s="44">
        <f>ROUND(L49*N(Debts!$D$6)/12,2)</f>
        <v/>
      </c>
      <c r="I50" s="44">
        <f>MIN(N(Debts!$E$6),L49+H50)</f>
        <v/>
      </c>
      <c r="J50" s="44">
        <f>L49+H50-I50</f>
        <v/>
      </c>
      <c r="K50" s="44">
        <f>MIN(J50,MAX(0,$C50-SUMIFS($H50:$AU50,$H$6:$AU$6,"Rest",$H$5:$AU$5,"&lt;"&amp;J$5)))</f>
        <v/>
      </c>
      <c r="L50" s="44">
        <f>ROUND(J50-K50,2)</f>
        <v/>
      </c>
      <c r="M50" s="44">
        <f>ROUND(Q49*N(Debts!$D$7)/12,2)</f>
        <v/>
      </c>
      <c r="N50" s="44">
        <f>MIN(N(Debts!$E$7),Q49+M50)</f>
        <v/>
      </c>
      <c r="O50" s="44">
        <f>Q49+M50-N50</f>
        <v/>
      </c>
      <c r="P50" s="44">
        <f>MIN(O50,MAX(0,$C50-SUMIFS($H50:$AU50,$H$6:$AU$6,"Rest",$H$5:$AU$5,"&lt;"&amp;O$5)))</f>
        <v/>
      </c>
      <c r="Q50" s="44">
        <f>ROUND(O50-P50,2)</f>
        <v/>
      </c>
      <c r="R50" s="44">
        <f>ROUND(V49*N(Debts!$D$8)/12,2)</f>
        <v/>
      </c>
      <c r="S50" s="44">
        <f>MIN(N(Debts!$E$8),V49+R50)</f>
        <v/>
      </c>
      <c r="T50" s="44">
        <f>V49+R50-S50</f>
        <v/>
      </c>
      <c r="U50" s="44">
        <f>MIN(T50,MAX(0,$C50-SUMIFS($H50:$AU50,$H$6:$AU$6,"Rest",$H$5:$AU$5,"&lt;"&amp;T$5)))</f>
        <v/>
      </c>
      <c r="V50" s="44">
        <f>ROUND(T50-U50,2)</f>
        <v/>
      </c>
      <c r="W50" s="44">
        <f>ROUND(AA49*N(Debts!$D$9)/12,2)</f>
        <v/>
      </c>
      <c r="X50" s="44">
        <f>MIN(N(Debts!$E$9),AA49+W50)</f>
        <v/>
      </c>
      <c r="Y50" s="44">
        <f>AA49+W50-X50</f>
        <v/>
      </c>
      <c r="Z50" s="44">
        <f>MIN(Y50,MAX(0,$C50-SUMIFS($H50:$AU50,$H$6:$AU$6,"Rest",$H$5:$AU$5,"&lt;"&amp;Y$5)))</f>
        <v/>
      </c>
      <c r="AA50" s="44">
        <f>ROUND(Y50-Z50,2)</f>
        <v/>
      </c>
      <c r="AB50" s="44">
        <f>ROUND(AF49*N(Debts!$D$10)/12,2)</f>
        <v/>
      </c>
      <c r="AC50" s="44">
        <f>MIN(N(Debts!$E$10),AF49+AB50)</f>
        <v/>
      </c>
      <c r="AD50" s="44">
        <f>AF49+AB50-AC50</f>
        <v/>
      </c>
      <c r="AE50" s="44">
        <f>MIN(AD50,MAX(0,$C50-SUMIFS($H50:$AU50,$H$6:$AU$6,"Rest",$H$5:$AU$5,"&lt;"&amp;AD$5)))</f>
        <v/>
      </c>
      <c r="AF50" s="44">
        <f>ROUND(AD50-AE50,2)</f>
        <v/>
      </c>
      <c r="AG50" s="44">
        <f>ROUND(AK49*N(Debts!$D$11)/12,2)</f>
        <v/>
      </c>
      <c r="AH50" s="44">
        <f>MIN(N(Debts!$E$11),AK49+AG50)</f>
        <v/>
      </c>
      <c r="AI50" s="44">
        <f>AK49+AG50-AH50</f>
        <v/>
      </c>
      <c r="AJ50" s="44">
        <f>MIN(AI50,MAX(0,$C50-SUMIFS($H50:$AU50,$H$6:$AU$6,"Rest",$H$5:$AU$5,"&lt;"&amp;AI$5)))</f>
        <v/>
      </c>
      <c r="AK50" s="44">
        <f>ROUND(AI50-AJ50,2)</f>
        <v/>
      </c>
      <c r="AL50" s="44">
        <f>ROUND(AP49*N(Debts!$D$12)/12,2)</f>
        <v/>
      </c>
      <c r="AM50" s="44">
        <f>MIN(N(Debts!$E$12),AP49+AL50)</f>
        <v/>
      </c>
      <c r="AN50" s="44">
        <f>AP49+AL50-AM50</f>
        <v/>
      </c>
      <c r="AO50" s="44">
        <f>MIN(AN50,MAX(0,$C50-SUMIFS($H50:$AU50,$H$6:$AU$6,"Rest",$H$5:$AU$5,"&lt;"&amp;AN$5)))</f>
        <v/>
      </c>
      <c r="AP50" s="44">
        <f>ROUND(AN50-AO50,2)</f>
        <v/>
      </c>
      <c r="AQ50" s="44">
        <f>ROUND(AU49*N(Debts!$D$13)/12,2)</f>
        <v/>
      </c>
      <c r="AR50" s="44">
        <f>MIN(N(Debts!$E$13),AU49+AQ50)</f>
        <v/>
      </c>
      <c r="AS50" s="44">
        <f>AU49+AQ50-AR50</f>
        <v/>
      </c>
      <c r="AT50" s="44">
        <f>MIN(AS50,MAX(0,$C50-SUMIFS($H50:$AU50,$H$6:$AU$6,"Rest",$H$5:$AU$5,"&lt;"&amp;AS$5)))</f>
        <v/>
      </c>
      <c r="AU50" s="44">
        <f>ROUND(AS50-AT50,2)</f>
        <v/>
      </c>
    </row>
    <row r="51">
      <c r="A51" s="43" t="n">
        <v>44</v>
      </c>
      <c r="B51" s="45">
        <f>EDATE(Plan!$C$7,A51-1)</f>
        <v/>
      </c>
      <c r="C51" s="46">
        <f>IF(F50&lt;=0.005,0,MAX(0,Plan!$C$6-SUMIF($H$6:$AU$6,"Min paid",H51:AU51)))</f>
        <v/>
      </c>
      <c r="D51" s="46">
        <f>SUMIF($H$6:$AU$6,"Interest",H51:AU51)</f>
        <v/>
      </c>
      <c r="E51" s="46">
        <f>SUMIF($H$6:$AU$6,"Min paid",H51:AU51)+SUMIF($H$6:$AU$6,"Extra paid",H51:AU51)</f>
        <v/>
      </c>
      <c r="F51" s="46">
        <f>SUMIF($H$6:$AU$6,"Balance",H51:AU51)</f>
        <v/>
      </c>
      <c r="G51" s="47">
        <f>IF(AND(F51&lt;=0.005,F50&gt;0.005),A51,"")</f>
        <v/>
      </c>
      <c r="H51" s="44">
        <f>ROUND(L50*N(Debts!$D$6)/12,2)</f>
        <v/>
      </c>
      <c r="I51" s="44">
        <f>MIN(N(Debts!$E$6),L50+H51)</f>
        <v/>
      </c>
      <c r="J51" s="44">
        <f>L50+H51-I51</f>
        <v/>
      </c>
      <c r="K51" s="44">
        <f>MIN(J51,MAX(0,$C51-SUMIFS($H51:$AU51,$H$6:$AU$6,"Rest",$H$5:$AU$5,"&lt;"&amp;J$5)))</f>
        <v/>
      </c>
      <c r="L51" s="44">
        <f>ROUND(J51-K51,2)</f>
        <v/>
      </c>
      <c r="M51" s="44">
        <f>ROUND(Q50*N(Debts!$D$7)/12,2)</f>
        <v/>
      </c>
      <c r="N51" s="44">
        <f>MIN(N(Debts!$E$7),Q50+M51)</f>
        <v/>
      </c>
      <c r="O51" s="44">
        <f>Q50+M51-N51</f>
        <v/>
      </c>
      <c r="P51" s="44">
        <f>MIN(O51,MAX(0,$C51-SUMIFS($H51:$AU51,$H$6:$AU$6,"Rest",$H$5:$AU$5,"&lt;"&amp;O$5)))</f>
        <v/>
      </c>
      <c r="Q51" s="44">
        <f>ROUND(O51-P51,2)</f>
        <v/>
      </c>
      <c r="R51" s="44">
        <f>ROUND(V50*N(Debts!$D$8)/12,2)</f>
        <v/>
      </c>
      <c r="S51" s="44">
        <f>MIN(N(Debts!$E$8),V50+R51)</f>
        <v/>
      </c>
      <c r="T51" s="44">
        <f>V50+R51-S51</f>
        <v/>
      </c>
      <c r="U51" s="44">
        <f>MIN(T51,MAX(0,$C51-SUMIFS($H51:$AU51,$H$6:$AU$6,"Rest",$H$5:$AU$5,"&lt;"&amp;T$5)))</f>
        <v/>
      </c>
      <c r="V51" s="44">
        <f>ROUND(T51-U51,2)</f>
        <v/>
      </c>
      <c r="W51" s="44">
        <f>ROUND(AA50*N(Debts!$D$9)/12,2)</f>
        <v/>
      </c>
      <c r="X51" s="44">
        <f>MIN(N(Debts!$E$9),AA50+W51)</f>
        <v/>
      </c>
      <c r="Y51" s="44">
        <f>AA50+W51-X51</f>
        <v/>
      </c>
      <c r="Z51" s="44">
        <f>MIN(Y51,MAX(0,$C51-SUMIFS($H51:$AU51,$H$6:$AU$6,"Rest",$H$5:$AU$5,"&lt;"&amp;Y$5)))</f>
        <v/>
      </c>
      <c r="AA51" s="44">
        <f>ROUND(Y51-Z51,2)</f>
        <v/>
      </c>
      <c r="AB51" s="44">
        <f>ROUND(AF50*N(Debts!$D$10)/12,2)</f>
        <v/>
      </c>
      <c r="AC51" s="44">
        <f>MIN(N(Debts!$E$10),AF50+AB51)</f>
        <v/>
      </c>
      <c r="AD51" s="44">
        <f>AF50+AB51-AC51</f>
        <v/>
      </c>
      <c r="AE51" s="44">
        <f>MIN(AD51,MAX(0,$C51-SUMIFS($H51:$AU51,$H$6:$AU$6,"Rest",$H$5:$AU$5,"&lt;"&amp;AD$5)))</f>
        <v/>
      </c>
      <c r="AF51" s="44">
        <f>ROUND(AD51-AE51,2)</f>
        <v/>
      </c>
      <c r="AG51" s="44">
        <f>ROUND(AK50*N(Debts!$D$11)/12,2)</f>
        <v/>
      </c>
      <c r="AH51" s="44">
        <f>MIN(N(Debts!$E$11),AK50+AG51)</f>
        <v/>
      </c>
      <c r="AI51" s="44">
        <f>AK50+AG51-AH51</f>
        <v/>
      </c>
      <c r="AJ51" s="44">
        <f>MIN(AI51,MAX(0,$C51-SUMIFS($H51:$AU51,$H$6:$AU$6,"Rest",$H$5:$AU$5,"&lt;"&amp;AI$5)))</f>
        <v/>
      </c>
      <c r="AK51" s="44">
        <f>ROUND(AI51-AJ51,2)</f>
        <v/>
      </c>
      <c r="AL51" s="44">
        <f>ROUND(AP50*N(Debts!$D$12)/12,2)</f>
        <v/>
      </c>
      <c r="AM51" s="44">
        <f>MIN(N(Debts!$E$12),AP50+AL51)</f>
        <v/>
      </c>
      <c r="AN51" s="44">
        <f>AP50+AL51-AM51</f>
        <v/>
      </c>
      <c r="AO51" s="44">
        <f>MIN(AN51,MAX(0,$C51-SUMIFS($H51:$AU51,$H$6:$AU$6,"Rest",$H$5:$AU$5,"&lt;"&amp;AN$5)))</f>
        <v/>
      </c>
      <c r="AP51" s="44">
        <f>ROUND(AN51-AO51,2)</f>
        <v/>
      </c>
      <c r="AQ51" s="44">
        <f>ROUND(AU50*N(Debts!$D$13)/12,2)</f>
        <v/>
      </c>
      <c r="AR51" s="44">
        <f>MIN(N(Debts!$E$13),AU50+AQ51)</f>
        <v/>
      </c>
      <c r="AS51" s="44">
        <f>AU50+AQ51-AR51</f>
        <v/>
      </c>
      <c r="AT51" s="44">
        <f>MIN(AS51,MAX(0,$C51-SUMIFS($H51:$AU51,$H$6:$AU$6,"Rest",$H$5:$AU$5,"&lt;"&amp;AS$5)))</f>
        <v/>
      </c>
      <c r="AU51" s="44">
        <f>ROUND(AS51-AT51,2)</f>
        <v/>
      </c>
    </row>
    <row r="52">
      <c r="A52" s="43" t="n">
        <v>45</v>
      </c>
      <c r="B52" s="45">
        <f>EDATE(Plan!$C$7,A52-1)</f>
        <v/>
      </c>
      <c r="C52" s="46">
        <f>IF(F51&lt;=0.005,0,MAX(0,Plan!$C$6-SUMIF($H$6:$AU$6,"Min paid",H52:AU52)))</f>
        <v/>
      </c>
      <c r="D52" s="46">
        <f>SUMIF($H$6:$AU$6,"Interest",H52:AU52)</f>
        <v/>
      </c>
      <c r="E52" s="46">
        <f>SUMIF($H$6:$AU$6,"Min paid",H52:AU52)+SUMIF($H$6:$AU$6,"Extra paid",H52:AU52)</f>
        <v/>
      </c>
      <c r="F52" s="46">
        <f>SUMIF($H$6:$AU$6,"Balance",H52:AU52)</f>
        <v/>
      </c>
      <c r="G52" s="47">
        <f>IF(AND(F52&lt;=0.005,F51&gt;0.005),A52,"")</f>
        <v/>
      </c>
      <c r="H52" s="44">
        <f>ROUND(L51*N(Debts!$D$6)/12,2)</f>
        <v/>
      </c>
      <c r="I52" s="44">
        <f>MIN(N(Debts!$E$6),L51+H52)</f>
        <v/>
      </c>
      <c r="J52" s="44">
        <f>L51+H52-I52</f>
        <v/>
      </c>
      <c r="K52" s="44">
        <f>MIN(J52,MAX(0,$C52-SUMIFS($H52:$AU52,$H$6:$AU$6,"Rest",$H$5:$AU$5,"&lt;"&amp;J$5)))</f>
        <v/>
      </c>
      <c r="L52" s="44">
        <f>ROUND(J52-K52,2)</f>
        <v/>
      </c>
      <c r="M52" s="44">
        <f>ROUND(Q51*N(Debts!$D$7)/12,2)</f>
        <v/>
      </c>
      <c r="N52" s="44">
        <f>MIN(N(Debts!$E$7),Q51+M52)</f>
        <v/>
      </c>
      <c r="O52" s="44">
        <f>Q51+M52-N52</f>
        <v/>
      </c>
      <c r="P52" s="44">
        <f>MIN(O52,MAX(0,$C52-SUMIFS($H52:$AU52,$H$6:$AU$6,"Rest",$H$5:$AU$5,"&lt;"&amp;O$5)))</f>
        <v/>
      </c>
      <c r="Q52" s="44">
        <f>ROUND(O52-P52,2)</f>
        <v/>
      </c>
      <c r="R52" s="44">
        <f>ROUND(V51*N(Debts!$D$8)/12,2)</f>
        <v/>
      </c>
      <c r="S52" s="44">
        <f>MIN(N(Debts!$E$8),V51+R52)</f>
        <v/>
      </c>
      <c r="T52" s="44">
        <f>V51+R52-S52</f>
        <v/>
      </c>
      <c r="U52" s="44">
        <f>MIN(T52,MAX(0,$C52-SUMIFS($H52:$AU52,$H$6:$AU$6,"Rest",$H$5:$AU$5,"&lt;"&amp;T$5)))</f>
        <v/>
      </c>
      <c r="V52" s="44">
        <f>ROUND(T52-U52,2)</f>
        <v/>
      </c>
      <c r="W52" s="44">
        <f>ROUND(AA51*N(Debts!$D$9)/12,2)</f>
        <v/>
      </c>
      <c r="X52" s="44">
        <f>MIN(N(Debts!$E$9),AA51+W52)</f>
        <v/>
      </c>
      <c r="Y52" s="44">
        <f>AA51+W52-X52</f>
        <v/>
      </c>
      <c r="Z52" s="44">
        <f>MIN(Y52,MAX(0,$C52-SUMIFS($H52:$AU52,$H$6:$AU$6,"Rest",$H$5:$AU$5,"&lt;"&amp;Y$5)))</f>
        <v/>
      </c>
      <c r="AA52" s="44">
        <f>ROUND(Y52-Z52,2)</f>
        <v/>
      </c>
      <c r="AB52" s="44">
        <f>ROUND(AF51*N(Debts!$D$10)/12,2)</f>
        <v/>
      </c>
      <c r="AC52" s="44">
        <f>MIN(N(Debts!$E$10),AF51+AB52)</f>
        <v/>
      </c>
      <c r="AD52" s="44">
        <f>AF51+AB52-AC52</f>
        <v/>
      </c>
      <c r="AE52" s="44">
        <f>MIN(AD52,MAX(0,$C52-SUMIFS($H52:$AU52,$H$6:$AU$6,"Rest",$H$5:$AU$5,"&lt;"&amp;AD$5)))</f>
        <v/>
      </c>
      <c r="AF52" s="44">
        <f>ROUND(AD52-AE52,2)</f>
        <v/>
      </c>
      <c r="AG52" s="44">
        <f>ROUND(AK51*N(Debts!$D$11)/12,2)</f>
        <v/>
      </c>
      <c r="AH52" s="44">
        <f>MIN(N(Debts!$E$11),AK51+AG52)</f>
        <v/>
      </c>
      <c r="AI52" s="44">
        <f>AK51+AG52-AH52</f>
        <v/>
      </c>
      <c r="AJ52" s="44">
        <f>MIN(AI52,MAX(0,$C52-SUMIFS($H52:$AU52,$H$6:$AU$6,"Rest",$H$5:$AU$5,"&lt;"&amp;AI$5)))</f>
        <v/>
      </c>
      <c r="AK52" s="44">
        <f>ROUND(AI52-AJ52,2)</f>
        <v/>
      </c>
      <c r="AL52" s="44">
        <f>ROUND(AP51*N(Debts!$D$12)/12,2)</f>
        <v/>
      </c>
      <c r="AM52" s="44">
        <f>MIN(N(Debts!$E$12),AP51+AL52)</f>
        <v/>
      </c>
      <c r="AN52" s="44">
        <f>AP51+AL52-AM52</f>
        <v/>
      </c>
      <c r="AO52" s="44">
        <f>MIN(AN52,MAX(0,$C52-SUMIFS($H52:$AU52,$H$6:$AU$6,"Rest",$H$5:$AU$5,"&lt;"&amp;AN$5)))</f>
        <v/>
      </c>
      <c r="AP52" s="44">
        <f>ROUND(AN52-AO52,2)</f>
        <v/>
      </c>
      <c r="AQ52" s="44">
        <f>ROUND(AU51*N(Debts!$D$13)/12,2)</f>
        <v/>
      </c>
      <c r="AR52" s="44">
        <f>MIN(N(Debts!$E$13),AU51+AQ52)</f>
        <v/>
      </c>
      <c r="AS52" s="44">
        <f>AU51+AQ52-AR52</f>
        <v/>
      </c>
      <c r="AT52" s="44">
        <f>MIN(AS52,MAX(0,$C52-SUMIFS($H52:$AU52,$H$6:$AU$6,"Rest",$H$5:$AU$5,"&lt;"&amp;AS$5)))</f>
        <v/>
      </c>
      <c r="AU52" s="44">
        <f>ROUND(AS52-AT52,2)</f>
        <v/>
      </c>
    </row>
    <row r="53">
      <c r="A53" s="43" t="n">
        <v>46</v>
      </c>
      <c r="B53" s="45">
        <f>EDATE(Plan!$C$7,A53-1)</f>
        <v/>
      </c>
      <c r="C53" s="46">
        <f>IF(F52&lt;=0.005,0,MAX(0,Plan!$C$6-SUMIF($H$6:$AU$6,"Min paid",H53:AU53)))</f>
        <v/>
      </c>
      <c r="D53" s="46">
        <f>SUMIF($H$6:$AU$6,"Interest",H53:AU53)</f>
        <v/>
      </c>
      <c r="E53" s="46">
        <f>SUMIF($H$6:$AU$6,"Min paid",H53:AU53)+SUMIF($H$6:$AU$6,"Extra paid",H53:AU53)</f>
        <v/>
      </c>
      <c r="F53" s="46">
        <f>SUMIF($H$6:$AU$6,"Balance",H53:AU53)</f>
        <v/>
      </c>
      <c r="G53" s="47">
        <f>IF(AND(F53&lt;=0.005,F52&gt;0.005),A53,"")</f>
        <v/>
      </c>
      <c r="H53" s="44">
        <f>ROUND(L52*N(Debts!$D$6)/12,2)</f>
        <v/>
      </c>
      <c r="I53" s="44">
        <f>MIN(N(Debts!$E$6),L52+H53)</f>
        <v/>
      </c>
      <c r="J53" s="44">
        <f>L52+H53-I53</f>
        <v/>
      </c>
      <c r="K53" s="44">
        <f>MIN(J53,MAX(0,$C53-SUMIFS($H53:$AU53,$H$6:$AU$6,"Rest",$H$5:$AU$5,"&lt;"&amp;J$5)))</f>
        <v/>
      </c>
      <c r="L53" s="44">
        <f>ROUND(J53-K53,2)</f>
        <v/>
      </c>
      <c r="M53" s="44">
        <f>ROUND(Q52*N(Debts!$D$7)/12,2)</f>
        <v/>
      </c>
      <c r="N53" s="44">
        <f>MIN(N(Debts!$E$7),Q52+M53)</f>
        <v/>
      </c>
      <c r="O53" s="44">
        <f>Q52+M53-N53</f>
        <v/>
      </c>
      <c r="P53" s="44">
        <f>MIN(O53,MAX(0,$C53-SUMIFS($H53:$AU53,$H$6:$AU$6,"Rest",$H$5:$AU$5,"&lt;"&amp;O$5)))</f>
        <v/>
      </c>
      <c r="Q53" s="44">
        <f>ROUND(O53-P53,2)</f>
        <v/>
      </c>
      <c r="R53" s="44">
        <f>ROUND(V52*N(Debts!$D$8)/12,2)</f>
        <v/>
      </c>
      <c r="S53" s="44">
        <f>MIN(N(Debts!$E$8),V52+R53)</f>
        <v/>
      </c>
      <c r="T53" s="44">
        <f>V52+R53-S53</f>
        <v/>
      </c>
      <c r="U53" s="44">
        <f>MIN(T53,MAX(0,$C53-SUMIFS($H53:$AU53,$H$6:$AU$6,"Rest",$H$5:$AU$5,"&lt;"&amp;T$5)))</f>
        <v/>
      </c>
      <c r="V53" s="44">
        <f>ROUND(T53-U53,2)</f>
        <v/>
      </c>
      <c r="W53" s="44">
        <f>ROUND(AA52*N(Debts!$D$9)/12,2)</f>
        <v/>
      </c>
      <c r="X53" s="44">
        <f>MIN(N(Debts!$E$9),AA52+W53)</f>
        <v/>
      </c>
      <c r="Y53" s="44">
        <f>AA52+W53-X53</f>
        <v/>
      </c>
      <c r="Z53" s="44">
        <f>MIN(Y53,MAX(0,$C53-SUMIFS($H53:$AU53,$H$6:$AU$6,"Rest",$H$5:$AU$5,"&lt;"&amp;Y$5)))</f>
        <v/>
      </c>
      <c r="AA53" s="44">
        <f>ROUND(Y53-Z53,2)</f>
        <v/>
      </c>
      <c r="AB53" s="44">
        <f>ROUND(AF52*N(Debts!$D$10)/12,2)</f>
        <v/>
      </c>
      <c r="AC53" s="44">
        <f>MIN(N(Debts!$E$10),AF52+AB53)</f>
        <v/>
      </c>
      <c r="AD53" s="44">
        <f>AF52+AB53-AC53</f>
        <v/>
      </c>
      <c r="AE53" s="44">
        <f>MIN(AD53,MAX(0,$C53-SUMIFS($H53:$AU53,$H$6:$AU$6,"Rest",$H$5:$AU$5,"&lt;"&amp;AD$5)))</f>
        <v/>
      </c>
      <c r="AF53" s="44">
        <f>ROUND(AD53-AE53,2)</f>
        <v/>
      </c>
      <c r="AG53" s="44">
        <f>ROUND(AK52*N(Debts!$D$11)/12,2)</f>
        <v/>
      </c>
      <c r="AH53" s="44">
        <f>MIN(N(Debts!$E$11),AK52+AG53)</f>
        <v/>
      </c>
      <c r="AI53" s="44">
        <f>AK52+AG53-AH53</f>
        <v/>
      </c>
      <c r="AJ53" s="44">
        <f>MIN(AI53,MAX(0,$C53-SUMIFS($H53:$AU53,$H$6:$AU$6,"Rest",$H$5:$AU$5,"&lt;"&amp;AI$5)))</f>
        <v/>
      </c>
      <c r="AK53" s="44">
        <f>ROUND(AI53-AJ53,2)</f>
        <v/>
      </c>
      <c r="AL53" s="44">
        <f>ROUND(AP52*N(Debts!$D$12)/12,2)</f>
        <v/>
      </c>
      <c r="AM53" s="44">
        <f>MIN(N(Debts!$E$12),AP52+AL53)</f>
        <v/>
      </c>
      <c r="AN53" s="44">
        <f>AP52+AL53-AM53</f>
        <v/>
      </c>
      <c r="AO53" s="44">
        <f>MIN(AN53,MAX(0,$C53-SUMIFS($H53:$AU53,$H$6:$AU$6,"Rest",$H$5:$AU$5,"&lt;"&amp;AN$5)))</f>
        <v/>
      </c>
      <c r="AP53" s="44">
        <f>ROUND(AN53-AO53,2)</f>
        <v/>
      </c>
      <c r="AQ53" s="44">
        <f>ROUND(AU52*N(Debts!$D$13)/12,2)</f>
        <v/>
      </c>
      <c r="AR53" s="44">
        <f>MIN(N(Debts!$E$13),AU52+AQ53)</f>
        <v/>
      </c>
      <c r="AS53" s="44">
        <f>AU52+AQ53-AR53</f>
        <v/>
      </c>
      <c r="AT53" s="44">
        <f>MIN(AS53,MAX(0,$C53-SUMIFS($H53:$AU53,$H$6:$AU$6,"Rest",$H$5:$AU$5,"&lt;"&amp;AS$5)))</f>
        <v/>
      </c>
      <c r="AU53" s="44">
        <f>ROUND(AS53-AT53,2)</f>
        <v/>
      </c>
    </row>
    <row r="54">
      <c r="A54" s="43" t="n">
        <v>47</v>
      </c>
      <c r="B54" s="45">
        <f>EDATE(Plan!$C$7,A54-1)</f>
        <v/>
      </c>
      <c r="C54" s="46">
        <f>IF(F53&lt;=0.005,0,MAX(0,Plan!$C$6-SUMIF($H$6:$AU$6,"Min paid",H54:AU54)))</f>
        <v/>
      </c>
      <c r="D54" s="46">
        <f>SUMIF($H$6:$AU$6,"Interest",H54:AU54)</f>
        <v/>
      </c>
      <c r="E54" s="46">
        <f>SUMIF($H$6:$AU$6,"Min paid",H54:AU54)+SUMIF($H$6:$AU$6,"Extra paid",H54:AU54)</f>
        <v/>
      </c>
      <c r="F54" s="46">
        <f>SUMIF($H$6:$AU$6,"Balance",H54:AU54)</f>
        <v/>
      </c>
      <c r="G54" s="47">
        <f>IF(AND(F54&lt;=0.005,F53&gt;0.005),A54,"")</f>
        <v/>
      </c>
      <c r="H54" s="44">
        <f>ROUND(L53*N(Debts!$D$6)/12,2)</f>
        <v/>
      </c>
      <c r="I54" s="44">
        <f>MIN(N(Debts!$E$6),L53+H54)</f>
        <v/>
      </c>
      <c r="J54" s="44">
        <f>L53+H54-I54</f>
        <v/>
      </c>
      <c r="K54" s="44">
        <f>MIN(J54,MAX(0,$C54-SUMIFS($H54:$AU54,$H$6:$AU$6,"Rest",$H$5:$AU$5,"&lt;"&amp;J$5)))</f>
        <v/>
      </c>
      <c r="L54" s="44">
        <f>ROUND(J54-K54,2)</f>
        <v/>
      </c>
      <c r="M54" s="44">
        <f>ROUND(Q53*N(Debts!$D$7)/12,2)</f>
        <v/>
      </c>
      <c r="N54" s="44">
        <f>MIN(N(Debts!$E$7),Q53+M54)</f>
        <v/>
      </c>
      <c r="O54" s="44">
        <f>Q53+M54-N54</f>
        <v/>
      </c>
      <c r="P54" s="44">
        <f>MIN(O54,MAX(0,$C54-SUMIFS($H54:$AU54,$H$6:$AU$6,"Rest",$H$5:$AU$5,"&lt;"&amp;O$5)))</f>
        <v/>
      </c>
      <c r="Q54" s="44">
        <f>ROUND(O54-P54,2)</f>
        <v/>
      </c>
      <c r="R54" s="44">
        <f>ROUND(V53*N(Debts!$D$8)/12,2)</f>
        <v/>
      </c>
      <c r="S54" s="44">
        <f>MIN(N(Debts!$E$8),V53+R54)</f>
        <v/>
      </c>
      <c r="T54" s="44">
        <f>V53+R54-S54</f>
        <v/>
      </c>
      <c r="U54" s="44">
        <f>MIN(T54,MAX(0,$C54-SUMIFS($H54:$AU54,$H$6:$AU$6,"Rest",$H$5:$AU$5,"&lt;"&amp;T$5)))</f>
        <v/>
      </c>
      <c r="V54" s="44">
        <f>ROUND(T54-U54,2)</f>
        <v/>
      </c>
      <c r="W54" s="44">
        <f>ROUND(AA53*N(Debts!$D$9)/12,2)</f>
        <v/>
      </c>
      <c r="X54" s="44">
        <f>MIN(N(Debts!$E$9),AA53+W54)</f>
        <v/>
      </c>
      <c r="Y54" s="44">
        <f>AA53+W54-X54</f>
        <v/>
      </c>
      <c r="Z54" s="44">
        <f>MIN(Y54,MAX(0,$C54-SUMIFS($H54:$AU54,$H$6:$AU$6,"Rest",$H$5:$AU$5,"&lt;"&amp;Y$5)))</f>
        <v/>
      </c>
      <c r="AA54" s="44">
        <f>ROUND(Y54-Z54,2)</f>
        <v/>
      </c>
      <c r="AB54" s="44">
        <f>ROUND(AF53*N(Debts!$D$10)/12,2)</f>
        <v/>
      </c>
      <c r="AC54" s="44">
        <f>MIN(N(Debts!$E$10),AF53+AB54)</f>
        <v/>
      </c>
      <c r="AD54" s="44">
        <f>AF53+AB54-AC54</f>
        <v/>
      </c>
      <c r="AE54" s="44">
        <f>MIN(AD54,MAX(0,$C54-SUMIFS($H54:$AU54,$H$6:$AU$6,"Rest",$H$5:$AU$5,"&lt;"&amp;AD$5)))</f>
        <v/>
      </c>
      <c r="AF54" s="44">
        <f>ROUND(AD54-AE54,2)</f>
        <v/>
      </c>
      <c r="AG54" s="44">
        <f>ROUND(AK53*N(Debts!$D$11)/12,2)</f>
        <v/>
      </c>
      <c r="AH54" s="44">
        <f>MIN(N(Debts!$E$11),AK53+AG54)</f>
        <v/>
      </c>
      <c r="AI54" s="44">
        <f>AK53+AG54-AH54</f>
        <v/>
      </c>
      <c r="AJ54" s="44">
        <f>MIN(AI54,MAX(0,$C54-SUMIFS($H54:$AU54,$H$6:$AU$6,"Rest",$H$5:$AU$5,"&lt;"&amp;AI$5)))</f>
        <v/>
      </c>
      <c r="AK54" s="44">
        <f>ROUND(AI54-AJ54,2)</f>
        <v/>
      </c>
      <c r="AL54" s="44">
        <f>ROUND(AP53*N(Debts!$D$12)/12,2)</f>
        <v/>
      </c>
      <c r="AM54" s="44">
        <f>MIN(N(Debts!$E$12),AP53+AL54)</f>
        <v/>
      </c>
      <c r="AN54" s="44">
        <f>AP53+AL54-AM54</f>
        <v/>
      </c>
      <c r="AO54" s="44">
        <f>MIN(AN54,MAX(0,$C54-SUMIFS($H54:$AU54,$H$6:$AU$6,"Rest",$H$5:$AU$5,"&lt;"&amp;AN$5)))</f>
        <v/>
      </c>
      <c r="AP54" s="44">
        <f>ROUND(AN54-AO54,2)</f>
        <v/>
      </c>
      <c r="AQ54" s="44">
        <f>ROUND(AU53*N(Debts!$D$13)/12,2)</f>
        <v/>
      </c>
      <c r="AR54" s="44">
        <f>MIN(N(Debts!$E$13),AU53+AQ54)</f>
        <v/>
      </c>
      <c r="AS54" s="44">
        <f>AU53+AQ54-AR54</f>
        <v/>
      </c>
      <c r="AT54" s="44">
        <f>MIN(AS54,MAX(0,$C54-SUMIFS($H54:$AU54,$H$6:$AU$6,"Rest",$H$5:$AU$5,"&lt;"&amp;AS$5)))</f>
        <v/>
      </c>
      <c r="AU54" s="44">
        <f>ROUND(AS54-AT54,2)</f>
        <v/>
      </c>
    </row>
    <row r="55">
      <c r="A55" s="43" t="n">
        <v>48</v>
      </c>
      <c r="B55" s="45">
        <f>EDATE(Plan!$C$7,A55-1)</f>
        <v/>
      </c>
      <c r="C55" s="46">
        <f>IF(F54&lt;=0.005,0,MAX(0,Plan!$C$6-SUMIF($H$6:$AU$6,"Min paid",H55:AU55)))</f>
        <v/>
      </c>
      <c r="D55" s="46">
        <f>SUMIF($H$6:$AU$6,"Interest",H55:AU55)</f>
        <v/>
      </c>
      <c r="E55" s="46">
        <f>SUMIF($H$6:$AU$6,"Min paid",H55:AU55)+SUMIF($H$6:$AU$6,"Extra paid",H55:AU55)</f>
        <v/>
      </c>
      <c r="F55" s="46">
        <f>SUMIF($H$6:$AU$6,"Balance",H55:AU55)</f>
        <v/>
      </c>
      <c r="G55" s="47">
        <f>IF(AND(F55&lt;=0.005,F54&gt;0.005),A55,"")</f>
        <v/>
      </c>
      <c r="H55" s="44">
        <f>ROUND(L54*N(Debts!$D$6)/12,2)</f>
        <v/>
      </c>
      <c r="I55" s="44">
        <f>MIN(N(Debts!$E$6),L54+H55)</f>
        <v/>
      </c>
      <c r="J55" s="44">
        <f>L54+H55-I55</f>
        <v/>
      </c>
      <c r="K55" s="44">
        <f>MIN(J55,MAX(0,$C55-SUMIFS($H55:$AU55,$H$6:$AU$6,"Rest",$H$5:$AU$5,"&lt;"&amp;J$5)))</f>
        <v/>
      </c>
      <c r="L55" s="44">
        <f>ROUND(J55-K55,2)</f>
        <v/>
      </c>
      <c r="M55" s="44">
        <f>ROUND(Q54*N(Debts!$D$7)/12,2)</f>
        <v/>
      </c>
      <c r="N55" s="44">
        <f>MIN(N(Debts!$E$7),Q54+M55)</f>
        <v/>
      </c>
      <c r="O55" s="44">
        <f>Q54+M55-N55</f>
        <v/>
      </c>
      <c r="P55" s="44">
        <f>MIN(O55,MAX(0,$C55-SUMIFS($H55:$AU55,$H$6:$AU$6,"Rest",$H$5:$AU$5,"&lt;"&amp;O$5)))</f>
        <v/>
      </c>
      <c r="Q55" s="44">
        <f>ROUND(O55-P55,2)</f>
        <v/>
      </c>
      <c r="R55" s="44">
        <f>ROUND(V54*N(Debts!$D$8)/12,2)</f>
        <v/>
      </c>
      <c r="S55" s="44">
        <f>MIN(N(Debts!$E$8),V54+R55)</f>
        <v/>
      </c>
      <c r="T55" s="44">
        <f>V54+R55-S55</f>
        <v/>
      </c>
      <c r="U55" s="44">
        <f>MIN(T55,MAX(0,$C55-SUMIFS($H55:$AU55,$H$6:$AU$6,"Rest",$H$5:$AU$5,"&lt;"&amp;T$5)))</f>
        <v/>
      </c>
      <c r="V55" s="44">
        <f>ROUND(T55-U55,2)</f>
        <v/>
      </c>
      <c r="W55" s="44">
        <f>ROUND(AA54*N(Debts!$D$9)/12,2)</f>
        <v/>
      </c>
      <c r="X55" s="44">
        <f>MIN(N(Debts!$E$9),AA54+W55)</f>
        <v/>
      </c>
      <c r="Y55" s="44">
        <f>AA54+W55-X55</f>
        <v/>
      </c>
      <c r="Z55" s="44">
        <f>MIN(Y55,MAX(0,$C55-SUMIFS($H55:$AU55,$H$6:$AU$6,"Rest",$H$5:$AU$5,"&lt;"&amp;Y$5)))</f>
        <v/>
      </c>
      <c r="AA55" s="44">
        <f>ROUND(Y55-Z55,2)</f>
        <v/>
      </c>
      <c r="AB55" s="44">
        <f>ROUND(AF54*N(Debts!$D$10)/12,2)</f>
        <v/>
      </c>
      <c r="AC55" s="44">
        <f>MIN(N(Debts!$E$10),AF54+AB55)</f>
        <v/>
      </c>
      <c r="AD55" s="44">
        <f>AF54+AB55-AC55</f>
        <v/>
      </c>
      <c r="AE55" s="44">
        <f>MIN(AD55,MAX(0,$C55-SUMIFS($H55:$AU55,$H$6:$AU$6,"Rest",$H$5:$AU$5,"&lt;"&amp;AD$5)))</f>
        <v/>
      </c>
      <c r="AF55" s="44">
        <f>ROUND(AD55-AE55,2)</f>
        <v/>
      </c>
      <c r="AG55" s="44">
        <f>ROUND(AK54*N(Debts!$D$11)/12,2)</f>
        <v/>
      </c>
      <c r="AH55" s="44">
        <f>MIN(N(Debts!$E$11),AK54+AG55)</f>
        <v/>
      </c>
      <c r="AI55" s="44">
        <f>AK54+AG55-AH55</f>
        <v/>
      </c>
      <c r="AJ55" s="44">
        <f>MIN(AI55,MAX(0,$C55-SUMIFS($H55:$AU55,$H$6:$AU$6,"Rest",$H$5:$AU$5,"&lt;"&amp;AI$5)))</f>
        <v/>
      </c>
      <c r="AK55" s="44">
        <f>ROUND(AI55-AJ55,2)</f>
        <v/>
      </c>
      <c r="AL55" s="44">
        <f>ROUND(AP54*N(Debts!$D$12)/12,2)</f>
        <v/>
      </c>
      <c r="AM55" s="44">
        <f>MIN(N(Debts!$E$12),AP54+AL55)</f>
        <v/>
      </c>
      <c r="AN55" s="44">
        <f>AP54+AL55-AM55</f>
        <v/>
      </c>
      <c r="AO55" s="44">
        <f>MIN(AN55,MAX(0,$C55-SUMIFS($H55:$AU55,$H$6:$AU$6,"Rest",$H$5:$AU$5,"&lt;"&amp;AN$5)))</f>
        <v/>
      </c>
      <c r="AP55" s="44">
        <f>ROUND(AN55-AO55,2)</f>
        <v/>
      </c>
      <c r="AQ55" s="44">
        <f>ROUND(AU54*N(Debts!$D$13)/12,2)</f>
        <v/>
      </c>
      <c r="AR55" s="44">
        <f>MIN(N(Debts!$E$13),AU54+AQ55)</f>
        <v/>
      </c>
      <c r="AS55" s="44">
        <f>AU54+AQ55-AR55</f>
        <v/>
      </c>
      <c r="AT55" s="44">
        <f>MIN(AS55,MAX(0,$C55-SUMIFS($H55:$AU55,$H$6:$AU$6,"Rest",$H$5:$AU$5,"&lt;"&amp;AS$5)))</f>
        <v/>
      </c>
      <c r="AU55" s="44">
        <f>ROUND(AS55-AT55,2)</f>
        <v/>
      </c>
    </row>
    <row r="56">
      <c r="A56" s="43" t="n">
        <v>49</v>
      </c>
      <c r="B56" s="45">
        <f>EDATE(Plan!$C$7,A56-1)</f>
        <v/>
      </c>
      <c r="C56" s="46">
        <f>IF(F55&lt;=0.005,0,MAX(0,Plan!$C$6-SUMIF($H$6:$AU$6,"Min paid",H56:AU56)))</f>
        <v/>
      </c>
      <c r="D56" s="46">
        <f>SUMIF($H$6:$AU$6,"Interest",H56:AU56)</f>
        <v/>
      </c>
      <c r="E56" s="46">
        <f>SUMIF($H$6:$AU$6,"Min paid",H56:AU56)+SUMIF($H$6:$AU$6,"Extra paid",H56:AU56)</f>
        <v/>
      </c>
      <c r="F56" s="46">
        <f>SUMIF($H$6:$AU$6,"Balance",H56:AU56)</f>
        <v/>
      </c>
      <c r="G56" s="47">
        <f>IF(AND(F56&lt;=0.005,F55&gt;0.005),A56,"")</f>
        <v/>
      </c>
      <c r="H56" s="44">
        <f>ROUND(L55*N(Debts!$D$6)/12,2)</f>
        <v/>
      </c>
      <c r="I56" s="44">
        <f>MIN(N(Debts!$E$6),L55+H56)</f>
        <v/>
      </c>
      <c r="J56" s="44">
        <f>L55+H56-I56</f>
        <v/>
      </c>
      <c r="K56" s="44">
        <f>MIN(J56,MAX(0,$C56-SUMIFS($H56:$AU56,$H$6:$AU$6,"Rest",$H$5:$AU$5,"&lt;"&amp;J$5)))</f>
        <v/>
      </c>
      <c r="L56" s="44">
        <f>ROUND(J56-K56,2)</f>
        <v/>
      </c>
      <c r="M56" s="44">
        <f>ROUND(Q55*N(Debts!$D$7)/12,2)</f>
        <v/>
      </c>
      <c r="N56" s="44">
        <f>MIN(N(Debts!$E$7),Q55+M56)</f>
        <v/>
      </c>
      <c r="O56" s="44">
        <f>Q55+M56-N56</f>
        <v/>
      </c>
      <c r="P56" s="44">
        <f>MIN(O56,MAX(0,$C56-SUMIFS($H56:$AU56,$H$6:$AU$6,"Rest",$H$5:$AU$5,"&lt;"&amp;O$5)))</f>
        <v/>
      </c>
      <c r="Q56" s="44">
        <f>ROUND(O56-P56,2)</f>
        <v/>
      </c>
      <c r="R56" s="44">
        <f>ROUND(V55*N(Debts!$D$8)/12,2)</f>
        <v/>
      </c>
      <c r="S56" s="44">
        <f>MIN(N(Debts!$E$8),V55+R56)</f>
        <v/>
      </c>
      <c r="T56" s="44">
        <f>V55+R56-S56</f>
        <v/>
      </c>
      <c r="U56" s="44">
        <f>MIN(T56,MAX(0,$C56-SUMIFS($H56:$AU56,$H$6:$AU$6,"Rest",$H$5:$AU$5,"&lt;"&amp;T$5)))</f>
        <v/>
      </c>
      <c r="V56" s="44">
        <f>ROUND(T56-U56,2)</f>
        <v/>
      </c>
      <c r="W56" s="44">
        <f>ROUND(AA55*N(Debts!$D$9)/12,2)</f>
        <v/>
      </c>
      <c r="X56" s="44">
        <f>MIN(N(Debts!$E$9),AA55+W56)</f>
        <v/>
      </c>
      <c r="Y56" s="44">
        <f>AA55+W56-X56</f>
        <v/>
      </c>
      <c r="Z56" s="44">
        <f>MIN(Y56,MAX(0,$C56-SUMIFS($H56:$AU56,$H$6:$AU$6,"Rest",$H$5:$AU$5,"&lt;"&amp;Y$5)))</f>
        <v/>
      </c>
      <c r="AA56" s="44">
        <f>ROUND(Y56-Z56,2)</f>
        <v/>
      </c>
      <c r="AB56" s="44">
        <f>ROUND(AF55*N(Debts!$D$10)/12,2)</f>
        <v/>
      </c>
      <c r="AC56" s="44">
        <f>MIN(N(Debts!$E$10),AF55+AB56)</f>
        <v/>
      </c>
      <c r="AD56" s="44">
        <f>AF55+AB56-AC56</f>
        <v/>
      </c>
      <c r="AE56" s="44">
        <f>MIN(AD56,MAX(0,$C56-SUMIFS($H56:$AU56,$H$6:$AU$6,"Rest",$H$5:$AU$5,"&lt;"&amp;AD$5)))</f>
        <v/>
      </c>
      <c r="AF56" s="44">
        <f>ROUND(AD56-AE56,2)</f>
        <v/>
      </c>
      <c r="AG56" s="44">
        <f>ROUND(AK55*N(Debts!$D$11)/12,2)</f>
        <v/>
      </c>
      <c r="AH56" s="44">
        <f>MIN(N(Debts!$E$11),AK55+AG56)</f>
        <v/>
      </c>
      <c r="AI56" s="44">
        <f>AK55+AG56-AH56</f>
        <v/>
      </c>
      <c r="AJ56" s="44">
        <f>MIN(AI56,MAX(0,$C56-SUMIFS($H56:$AU56,$H$6:$AU$6,"Rest",$H$5:$AU$5,"&lt;"&amp;AI$5)))</f>
        <v/>
      </c>
      <c r="AK56" s="44">
        <f>ROUND(AI56-AJ56,2)</f>
        <v/>
      </c>
      <c r="AL56" s="44">
        <f>ROUND(AP55*N(Debts!$D$12)/12,2)</f>
        <v/>
      </c>
      <c r="AM56" s="44">
        <f>MIN(N(Debts!$E$12),AP55+AL56)</f>
        <v/>
      </c>
      <c r="AN56" s="44">
        <f>AP55+AL56-AM56</f>
        <v/>
      </c>
      <c r="AO56" s="44">
        <f>MIN(AN56,MAX(0,$C56-SUMIFS($H56:$AU56,$H$6:$AU$6,"Rest",$H$5:$AU$5,"&lt;"&amp;AN$5)))</f>
        <v/>
      </c>
      <c r="AP56" s="44">
        <f>ROUND(AN56-AO56,2)</f>
        <v/>
      </c>
      <c r="AQ56" s="44">
        <f>ROUND(AU55*N(Debts!$D$13)/12,2)</f>
        <v/>
      </c>
      <c r="AR56" s="44">
        <f>MIN(N(Debts!$E$13),AU55+AQ56)</f>
        <v/>
      </c>
      <c r="AS56" s="44">
        <f>AU55+AQ56-AR56</f>
        <v/>
      </c>
      <c r="AT56" s="44">
        <f>MIN(AS56,MAX(0,$C56-SUMIFS($H56:$AU56,$H$6:$AU$6,"Rest",$H$5:$AU$5,"&lt;"&amp;AS$5)))</f>
        <v/>
      </c>
      <c r="AU56" s="44">
        <f>ROUND(AS56-AT56,2)</f>
        <v/>
      </c>
    </row>
    <row r="57">
      <c r="A57" s="43" t="n">
        <v>50</v>
      </c>
      <c r="B57" s="45">
        <f>EDATE(Plan!$C$7,A57-1)</f>
        <v/>
      </c>
      <c r="C57" s="46">
        <f>IF(F56&lt;=0.005,0,MAX(0,Plan!$C$6-SUMIF($H$6:$AU$6,"Min paid",H57:AU57)))</f>
        <v/>
      </c>
      <c r="D57" s="46">
        <f>SUMIF($H$6:$AU$6,"Interest",H57:AU57)</f>
        <v/>
      </c>
      <c r="E57" s="46">
        <f>SUMIF($H$6:$AU$6,"Min paid",H57:AU57)+SUMIF($H$6:$AU$6,"Extra paid",H57:AU57)</f>
        <v/>
      </c>
      <c r="F57" s="46">
        <f>SUMIF($H$6:$AU$6,"Balance",H57:AU57)</f>
        <v/>
      </c>
      <c r="G57" s="47">
        <f>IF(AND(F57&lt;=0.005,F56&gt;0.005),A57,"")</f>
        <v/>
      </c>
      <c r="H57" s="44">
        <f>ROUND(L56*N(Debts!$D$6)/12,2)</f>
        <v/>
      </c>
      <c r="I57" s="44">
        <f>MIN(N(Debts!$E$6),L56+H57)</f>
        <v/>
      </c>
      <c r="J57" s="44">
        <f>L56+H57-I57</f>
        <v/>
      </c>
      <c r="K57" s="44">
        <f>MIN(J57,MAX(0,$C57-SUMIFS($H57:$AU57,$H$6:$AU$6,"Rest",$H$5:$AU$5,"&lt;"&amp;J$5)))</f>
        <v/>
      </c>
      <c r="L57" s="44">
        <f>ROUND(J57-K57,2)</f>
        <v/>
      </c>
      <c r="M57" s="44">
        <f>ROUND(Q56*N(Debts!$D$7)/12,2)</f>
        <v/>
      </c>
      <c r="N57" s="44">
        <f>MIN(N(Debts!$E$7),Q56+M57)</f>
        <v/>
      </c>
      <c r="O57" s="44">
        <f>Q56+M57-N57</f>
        <v/>
      </c>
      <c r="P57" s="44">
        <f>MIN(O57,MAX(0,$C57-SUMIFS($H57:$AU57,$H$6:$AU$6,"Rest",$H$5:$AU$5,"&lt;"&amp;O$5)))</f>
        <v/>
      </c>
      <c r="Q57" s="44">
        <f>ROUND(O57-P57,2)</f>
        <v/>
      </c>
      <c r="R57" s="44">
        <f>ROUND(V56*N(Debts!$D$8)/12,2)</f>
        <v/>
      </c>
      <c r="S57" s="44">
        <f>MIN(N(Debts!$E$8),V56+R57)</f>
        <v/>
      </c>
      <c r="T57" s="44">
        <f>V56+R57-S57</f>
        <v/>
      </c>
      <c r="U57" s="44">
        <f>MIN(T57,MAX(0,$C57-SUMIFS($H57:$AU57,$H$6:$AU$6,"Rest",$H$5:$AU$5,"&lt;"&amp;T$5)))</f>
        <v/>
      </c>
      <c r="V57" s="44">
        <f>ROUND(T57-U57,2)</f>
        <v/>
      </c>
      <c r="W57" s="44">
        <f>ROUND(AA56*N(Debts!$D$9)/12,2)</f>
        <v/>
      </c>
      <c r="X57" s="44">
        <f>MIN(N(Debts!$E$9),AA56+W57)</f>
        <v/>
      </c>
      <c r="Y57" s="44">
        <f>AA56+W57-X57</f>
        <v/>
      </c>
      <c r="Z57" s="44">
        <f>MIN(Y57,MAX(0,$C57-SUMIFS($H57:$AU57,$H$6:$AU$6,"Rest",$H$5:$AU$5,"&lt;"&amp;Y$5)))</f>
        <v/>
      </c>
      <c r="AA57" s="44">
        <f>ROUND(Y57-Z57,2)</f>
        <v/>
      </c>
      <c r="AB57" s="44">
        <f>ROUND(AF56*N(Debts!$D$10)/12,2)</f>
        <v/>
      </c>
      <c r="AC57" s="44">
        <f>MIN(N(Debts!$E$10),AF56+AB57)</f>
        <v/>
      </c>
      <c r="AD57" s="44">
        <f>AF56+AB57-AC57</f>
        <v/>
      </c>
      <c r="AE57" s="44">
        <f>MIN(AD57,MAX(0,$C57-SUMIFS($H57:$AU57,$H$6:$AU$6,"Rest",$H$5:$AU$5,"&lt;"&amp;AD$5)))</f>
        <v/>
      </c>
      <c r="AF57" s="44">
        <f>ROUND(AD57-AE57,2)</f>
        <v/>
      </c>
      <c r="AG57" s="44">
        <f>ROUND(AK56*N(Debts!$D$11)/12,2)</f>
        <v/>
      </c>
      <c r="AH57" s="44">
        <f>MIN(N(Debts!$E$11),AK56+AG57)</f>
        <v/>
      </c>
      <c r="AI57" s="44">
        <f>AK56+AG57-AH57</f>
        <v/>
      </c>
      <c r="AJ57" s="44">
        <f>MIN(AI57,MAX(0,$C57-SUMIFS($H57:$AU57,$H$6:$AU$6,"Rest",$H$5:$AU$5,"&lt;"&amp;AI$5)))</f>
        <v/>
      </c>
      <c r="AK57" s="44">
        <f>ROUND(AI57-AJ57,2)</f>
        <v/>
      </c>
      <c r="AL57" s="44">
        <f>ROUND(AP56*N(Debts!$D$12)/12,2)</f>
        <v/>
      </c>
      <c r="AM57" s="44">
        <f>MIN(N(Debts!$E$12),AP56+AL57)</f>
        <v/>
      </c>
      <c r="AN57" s="44">
        <f>AP56+AL57-AM57</f>
        <v/>
      </c>
      <c r="AO57" s="44">
        <f>MIN(AN57,MAX(0,$C57-SUMIFS($H57:$AU57,$H$6:$AU$6,"Rest",$H$5:$AU$5,"&lt;"&amp;AN$5)))</f>
        <v/>
      </c>
      <c r="AP57" s="44">
        <f>ROUND(AN57-AO57,2)</f>
        <v/>
      </c>
      <c r="AQ57" s="44">
        <f>ROUND(AU56*N(Debts!$D$13)/12,2)</f>
        <v/>
      </c>
      <c r="AR57" s="44">
        <f>MIN(N(Debts!$E$13),AU56+AQ57)</f>
        <v/>
      </c>
      <c r="AS57" s="44">
        <f>AU56+AQ57-AR57</f>
        <v/>
      </c>
      <c r="AT57" s="44">
        <f>MIN(AS57,MAX(0,$C57-SUMIFS($H57:$AU57,$H$6:$AU$6,"Rest",$H$5:$AU$5,"&lt;"&amp;AS$5)))</f>
        <v/>
      </c>
      <c r="AU57" s="44">
        <f>ROUND(AS57-AT57,2)</f>
        <v/>
      </c>
    </row>
    <row r="58">
      <c r="A58" s="43" t="n">
        <v>51</v>
      </c>
      <c r="B58" s="45">
        <f>EDATE(Plan!$C$7,A58-1)</f>
        <v/>
      </c>
      <c r="C58" s="46">
        <f>IF(F57&lt;=0.005,0,MAX(0,Plan!$C$6-SUMIF($H$6:$AU$6,"Min paid",H58:AU58)))</f>
        <v/>
      </c>
      <c r="D58" s="46">
        <f>SUMIF($H$6:$AU$6,"Interest",H58:AU58)</f>
        <v/>
      </c>
      <c r="E58" s="46">
        <f>SUMIF($H$6:$AU$6,"Min paid",H58:AU58)+SUMIF($H$6:$AU$6,"Extra paid",H58:AU58)</f>
        <v/>
      </c>
      <c r="F58" s="46">
        <f>SUMIF($H$6:$AU$6,"Balance",H58:AU58)</f>
        <v/>
      </c>
      <c r="G58" s="47">
        <f>IF(AND(F58&lt;=0.005,F57&gt;0.005),A58,"")</f>
        <v/>
      </c>
      <c r="H58" s="44">
        <f>ROUND(L57*N(Debts!$D$6)/12,2)</f>
        <v/>
      </c>
      <c r="I58" s="44">
        <f>MIN(N(Debts!$E$6),L57+H58)</f>
        <v/>
      </c>
      <c r="J58" s="44">
        <f>L57+H58-I58</f>
        <v/>
      </c>
      <c r="K58" s="44">
        <f>MIN(J58,MAX(0,$C58-SUMIFS($H58:$AU58,$H$6:$AU$6,"Rest",$H$5:$AU$5,"&lt;"&amp;J$5)))</f>
        <v/>
      </c>
      <c r="L58" s="44">
        <f>ROUND(J58-K58,2)</f>
        <v/>
      </c>
      <c r="M58" s="44">
        <f>ROUND(Q57*N(Debts!$D$7)/12,2)</f>
        <v/>
      </c>
      <c r="N58" s="44">
        <f>MIN(N(Debts!$E$7),Q57+M58)</f>
        <v/>
      </c>
      <c r="O58" s="44">
        <f>Q57+M58-N58</f>
        <v/>
      </c>
      <c r="P58" s="44">
        <f>MIN(O58,MAX(0,$C58-SUMIFS($H58:$AU58,$H$6:$AU$6,"Rest",$H$5:$AU$5,"&lt;"&amp;O$5)))</f>
        <v/>
      </c>
      <c r="Q58" s="44">
        <f>ROUND(O58-P58,2)</f>
        <v/>
      </c>
      <c r="R58" s="44">
        <f>ROUND(V57*N(Debts!$D$8)/12,2)</f>
        <v/>
      </c>
      <c r="S58" s="44">
        <f>MIN(N(Debts!$E$8),V57+R58)</f>
        <v/>
      </c>
      <c r="T58" s="44">
        <f>V57+R58-S58</f>
        <v/>
      </c>
      <c r="U58" s="44">
        <f>MIN(T58,MAX(0,$C58-SUMIFS($H58:$AU58,$H$6:$AU$6,"Rest",$H$5:$AU$5,"&lt;"&amp;T$5)))</f>
        <v/>
      </c>
      <c r="V58" s="44">
        <f>ROUND(T58-U58,2)</f>
        <v/>
      </c>
      <c r="W58" s="44">
        <f>ROUND(AA57*N(Debts!$D$9)/12,2)</f>
        <v/>
      </c>
      <c r="X58" s="44">
        <f>MIN(N(Debts!$E$9),AA57+W58)</f>
        <v/>
      </c>
      <c r="Y58" s="44">
        <f>AA57+W58-X58</f>
        <v/>
      </c>
      <c r="Z58" s="44">
        <f>MIN(Y58,MAX(0,$C58-SUMIFS($H58:$AU58,$H$6:$AU$6,"Rest",$H$5:$AU$5,"&lt;"&amp;Y$5)))</f>
        <v/>
      </c>
      <c r="AA58" s="44">
        <f>ROUND(Y58-Z58,2)</f>
        <v/>
      </c>
      <c r="AB58" s="44">
        <f>ROUND(AF57*N(Debts!$D$10)/12,2)</f>
        <v/>
      </c>
      <c r="AC58" s="44">
        <f>MIN(N(Debts!$E$10),AF57+AB58)</f>
        <v/>
      </c>
      <c r="AD58" s="44">
        <f>AF57+AB58-AC58</f>
        <v/>
      </c>
      <c r="AE58" s="44">
        <f>MIN(AD58,MAX(0,$C58-SUMIFS($H58:$AU58,$H$6:$AU$6,"Rest",$H$5:$AU$5,"&lt;"&amp;AD$5)))</f>
        <v/>
      </c>
      <c r="AF58" s="44">
        <f>ROUND(AD58-AE58,2)</f>
        <v/>
      </c>
      <c r="AG58" s="44">
        <f>ROUND(AK57*N(Debts!$D$11)/12,2)</f>
        <v/>
      </c>
      <c r="AH58" s="44">
        <f>MIN(N(Debts!$E$11),AK57+AG58)</f>
        <v/>
      </c>
      <c r="AI58" s="44">
        <f>AK57+AG58-AH58</f>
        <v/>
      </c>
      <c r="AJ58" s="44">
        <f>MIN(AI58,MAX(0,$C58-SUMIFS($H58:$AU58,$H$6:$AU$6,"Rest",$H$5:$AU$5,"&lt;"&amp;AI$5)))</f>
        <v/>
      </c>
      <c r="AK58" s="44">
        <f>ROUND(AI58-AJ58,2)</f>
        <v/>
      </c>
      <c r="AL58" s="44">
        <f>ROUND(AP57*N(Debts!$D$12)/12,2)</f>
        <v/>
      </c>
      <c r="AM58" s="44">
        <f>MIN(N(Debts!$E$12),AP57+AL58)</f>
        <v/>
      </c>
      <c r="AN58" s="44">
        <f>AP57+AL58-AM58</f>
        <v/>
      </c>
      <c r="AO58" s="44">
        <f>MIN(AN58,MAX(0,$C58-SUMIFS($H58:$AU58,$H$6:$AU$6,"Rest",$H$5:$AU$5,"&lt;"&amp;AN$5)))</f>
        <v/>
      </c>
      <c r="AP58" s="44">
        <f>ROUND(AN58-AO58,2)</f>
        <v/>
      </c>
      <c r="AQ58" s="44">
        <f>ROUND(AU57*N(Debts!$D$13)/12,2)</f>
        <v/>
      </c>
      <c r="AR58" s="44">
        <f>MIN(N(Debts!$E$13),AU57+AQ58)</f>
        <v/>
      </c>
      <c r="AS58" s="44">
        <f>AU57+AQ58-AR58</f>
        <v/>
      </c>
      <c r="AT58" s="44">
        <f>MIN(AS58,MAX(0,$C58-SUMIFS($H58:$AU58,$H$6:$AU$6,"Rest",$H$5:$AU$5,"&lt;"&amp;AS$5)))</f>
        <v/>
      </c>
      <c r="AU58" s="44">
        <f>ROUND(AS58-AT58,2)</f>
        <v/>
      </c>
    </row>
    <row r="59">
      <c r="A59" s="43" t="n">
        <v>52</v>
      </c>
      <c r="B59" s="45">
        <f>EDATE(Plan!$C$7,A59-1)</f>
        <v/>
      </c>
      <c r="C59" s="46">
        <f>IF(F58&lt;=0.005,0,MAX(0,Plan!$C$6-SUMIF($H$6:$AU$6,"Min paid",H59:AU59)))</f>
        <v/>
      </c>
      <c r="D59" s="46">
        <f>SUMIF($H$6:$AU$6,"Interest",H59:AU59)</f>
        <v/>
      </c>
      <c r="E59" s="46">
        <f>SUMIF($H$6:$AU$6,"Min paid",H59:AU59)+SUMIF($H$6:$AU$6,"Extra paid",H59:AU59)</f>
        <v/>
      </c>
      <c r="F59" s="46">
        <f>SUMIF($H$6:$AU$6,"Balance",H59:AU59)</f>
        <v/>
      </c>
      <c r="G59" s="47">
        <f>IF(AND(F59&lt;=0.005,F58&gt;0.005),A59,"")</f>
        <v/>
      </c>
      <c r="H59" s="44">
        <f>ROUND(L58*N(Debts!$D$6)/12,2)</f>
        <v/>
      </c>
      <c r="I59" s="44">
        <f>MIN(N(Debts!$E$6),L58+H59)</f>
        <v/>
      </c>
      <c r="J59" s="44">
        <f>L58+H59-I59</f>
        <v/>
      </c>
      <c r="K59" s="44">
        <f>MIN(J59,MAX(0,$C59-SUMIFS($H59:$AU59,$H$6:$AU$6,"Rest",$H$5:$AU$5,"&lt;"&amp;J$5)))</f>
        <v/>
      </c>
      <c r="L59" s="44">
        <f>ROUND(J59-K59,2)</f>
        <v/>
      </c>
      <c r="M59" s="44">
        <f>ROUND(Q58*N(Debts!$D$7)/12,2)</f>
        <v/>
      </c>
      <c r="N59" s="44">
        <f>MIN(N(Debts!$E$7),Q58+M59)</f>
        <v/>
      </c>
      <c r="O59" s="44">
        <f>Q58+M59-N59</f>
        <v/>
      </c>
      <c r="P59" s="44">
        <f>MIN(O59,MAX(0,$C59-SUMIFS($H59:$AU59,$H$6:$AU$6,"Rest",$H$5:$AU$5,"&lt;"&amp;O$5)))</f>
        <v/>
      </c>
      <c r="Q59" s="44">
        <f>ROUND(O59-P59,2)</f>
        <v/>
      </c>
      <c r="R59" s="44">
        <f>ROUND(V58*N(Debts!$D$8)/12,2)</f>
        <v/>
      </c>
      <c r="S59" s="44">
        <f>MIN(N(Debts!$E$8),V58+R59)</f>
        <v/>
      </c>
      <c r="T59" s="44">
        <f>V58+R59-S59</f>
        <v/>
      </c>
      <c r="U59" s="44">
        <f>MIN(T59,MAX(0,$C59-SUMIFS($H59:$AU59,$H$6:$AU$6,"Rest",$H$5:$AU$5,"&lt;"&amp;T$5)))</f>
        <v/>
      </c>
      <c r="V59" s="44">
        <f>ROUND(T59-U59,2)</f>
        <v/>
      </c>
      <c r="W59" s="44">
        <f>ROUND(AA58*N(Debts!$D$9)/12,2)</f>
        <v/>
      </c>
      <c r="X59" s="44">
        <f>MIN(N(Debts!$E$9),AA58+W59)</f>
        <v/>
      </c>
      <c r="Y59" s="44">
        <f>AA58+W59-X59</f>
        <v/>
      </c>
      <c r="Z59" s="44">
        <f>MIN(Y59,MAX(0,$C59-SUMIFS($H59:$AU59,$H$6:$AU$6,"Rest",$H$5:$AU$5,"&lt;"&amp;Y$5)))</f>
        <v/>
      </c>
      <c r="AA59" s="44">
        <f>ROUND(Y59-Z59,2)</f>
        <v/>
      </c>
      <c r="AB59" s="44">
        <f>ROUND(AF58*N(Debts!$D$10)/12,2)</f>
        <v/>
      </c>
      <c r="AC59" s="44">
        <f>MIN(N(Debts!$E$10),AF58+AB59)</f>
        <v/>
      </c>
      <c r="AD59" s="44">
        <f>AF58+AB59-AC59</f>
        <v/>
      </c>
      <c r="AE59" s="44">
        <f>MIN(AD59,MAX(0,$C59-SUMIFS($H59:$AU59,$H$6:$AU$6,"Rest",$H$5:$AU$5,"&lt;"&amp;AD$5)))</f>
        <v/>
      </c>
      <c r="AF59" s="44">
        <f>ROUND(AD59-AE59,2)</f>
        <v/>
      </c>
      <c r="AG59" s="44">
        <f>ROUND(AK58*N(Debts!$D$11)/12,2)</f>
        <v/>
      </c>
      <c r="AH59" s="44">
        <f>MIN(N(Debts!$E$11),AK58+AG59)</f>
        <v/>
      </c>
      <c r="AI59" s="44">
        <f>AK58+AG59-AH59</f>
        <v/>
      </c>
      <c r="AJ59" s="44">
        <f>MIN(AI59,MAX(0,$C59-SUMIFS($H59:$AU59,$H$6:$AU$6,"Rest",$H$5:$AU$5,"&lt;"&amp;AI$5)))</f>
        <v/>
      </c>
      <c r="AK59" s="44">
        <f>ROUND(AI59-AJ59,2)</f>
        <v/>
      </c>
      <c r="AL59" s="44">
        <f>ROUND(AP58*N(Debts!$D$12)/12,2)</f>
        <v/>
      </c>
      <c r="AM59" s="44">
        <f>MIN(N(Debts!$E$12),AP58+AL59)</f>
        <v/>
      </c>
      <c r="AN59" s="44">
        <f>AP58+AL59-AM59</f>
        <v/>
      </c>
      <c r="AO59" s="44">
        <f>MIN(AN59,MAX(0,$C59-SUMIFS($H59:$AU59,$H$6:$AU$6,"Rest",$H$5:$AU$5,"&lt;"&amp;AN$5)))</f>
        <v/>
      </c>
      <c r="AP59" s="44">
        <f>ROUND(AN59-AO59,2)</f>
        <v/>
      </c>
      <c r="AQ59" s="44">
        <f>ROUND(AU58*N(Debts!$D$13)/12,2)</f>
        <v/>
      </c>
      <c r="AR59" s="44">
        <f>MIN(N(Debts!$E$13),AU58+AQ59)</f>
        <v/>
      </c>
      <c r="AS59" s="44">
        <f>AU58+AQ59-AR59</f>
        <v/>
      </c>
      <c r="AT59" s="44">
        <f>MIN(AS59,MAX(0,$C59-SUMIFS($H59:$AU59,$H$6:$AU$6,"Rest",$H$5:$AU$5,"&lt;"&amp;AS$5)))</f>
        <v/>
      </c>
      <c r="AU59" s="44">
        <f>ROUND(AS59-AT59,2)</f>
        <v/>
      </c>
    </row>
    <row r="60">
      <c r="A60" s="43" t="n">
        <v>53</v>
      </c>
      <c r="B60" s="45">
        <f>EDATE(Plan!$C$7,A60-1)</f>
        <v/>
      </c>
      <c r="C60" s="46">
        <f>IF(F59&lt;=0.005,0,MAX(0,Plan!$C$6-SUMIF($H$6:$AU$6,"Min paid",H60:AU60)))</f>
        <v/>
      </c>
      <c r="D60" s="46">
        <f>SUMIF($H$6:$AU$6,"Interest",H60:AU60)</f>
        <v/>
      </c>
      <c r="E60" s="46">
        <f>SUMIF($H$6:$AU$6,"Min paid",H60:AU60)+SUMIF($H$6:$AU$6,"Extra paid",H60:AU60)</f>
        <v/>
      </c>
      <c r="F60" s="46">
        <f>SUMIF($H$6:$AU$6,"Balance",H60:AU60)</f>
        <v/>
      </c>
      <c r="G60" s="47">
        <f>IF(AND(F60&lt;=0.005,F59&gt;0.005),A60,"")</f>
        <v/>
      </c>
      <c r="H60" s="44">
        <f>ROUND(L59*N(Debts!$D$6)/12,2)</f>
        <v/>
      </c>
      <c r="I60" s="44">
        <f>MIN(N(Debts!$E$6),L59+H60)</f>
        <v/>
      </c>
      <c r="J60" s="44">
        <f>L59+H60-I60</f>
        <v/>
      </c>
      <c r="K60" s="44">
        <f>MIN(J60,MAX(0,$C60-SUMIFS($H60:$AU60,$H$6:$AU$6,"Rest",$H$5:$AU$5,"&lt;"&amp;J$5)))</f>
        <v/>
      </c>
      <c r="L60" s="44">
        <f>ROUND(J60-K60,2)</f>
        <v/>
      </c>
      <c r="M60" s="44">
        <f>ROUND(Q59*N(Debts!$D$7)/12,2)</f>
        <v/>
      </c>
      <c r="N60" s="44">
        <f>MIN(N(Debts!$E$7),Q59+M60)</f>
        <v/>
      </c>
      <c r="O60" s="44">
        <f>Q59+M60-N60</f>
        <v/>
      </c>
      <c r="P60" s="44">
        <f>MIN(O60,MAX(0,$C60-SUMIFS($H60:$AU60,$H$6:$AU$6,"Rest",$H$5:$AU$5,"&lt;"&amp;O$5)))</f>
        <v/>
      </c>
      <c r="Q60" s="44">
        <f>ROUND(O60-P60,2)</f>
        <v/>
      </c>
      <c r="R60" s="44">
        <f>ROUND(V59*N(Debts!$D$8)/12,2)</f>
        <v/>
      </c>
      <c r="S60" s="44">
        <f>MIN(N(Debts!$E$8),V59+R60)</f>
        <v/>
      </c>
      <c r="T60" s="44">
        <f>V59+R60-S60</f>
        <v/>
      </c>
      <c r="U60" s="44">
        <f>MIN(T60,MAX(0,$C60-SUMIFS($H60:$AU60,$H$6:$AU$6,"Rest",$H$5:$AU$5,"&lt;"&amp;T$5)))</f>
        <v/>
      </c>
      <c r="V60" s="44">
        <f>ROUND(T60-U60,2)</f>
        <v/>
      </c>
      <c r="W60" s="44">
        <f>ROUND(AA59*N(Debts!$D$9)/12,2)</f>
        <v/>
      </c>
      <c r="X60" s="44">
        <f>MIN(N(Debts!$E$9),AA59+W60)</f>
        <v/>
      </c>
      <c r="Y60" s="44">
        <f>AA59+W60-X60</f>
        <v/>
      </c>
      <c r="Z60" s="44">
        <f>MIN(Y60,MAX(0,$C60-SUMIFS($H60:$AU60,$H$6:$AU$6,"Rest",$H$5:$AU$5,"&lt;"&amp;Y$5)))</f>
        <v/>
      </c>
      <c r="AA60" s="44">
        <f>ROUND(Y60-Z60,2)</f>
        <v/>
      </c>
      <c r="AB60" s="44">
        <f>ROUND(AF59*N(Debts!$D$10)/12,2)</f>
        <v/>
      </c>
      <c r="AC60" s="44">
        <f>MIN(N(Debts!$E$10),AF59+AB60)</f>
        <v/>
      </c>
      <c r="AD60" s="44">
        <f>AF59+AB60-AC60</f>
        <v/>
      </c>
      <c r="AE60" s="44">
        <f>MIN(AD60,MAX(0,$C60-SUMIFS($H60:$AU60,$H$6:$AU$6,"Rest",$H$5:$AU$5,"&lt;"&amp;AD$5)))</f>
        <v/>
      </c>
      <c r="AF60" s="44">
        <f>ROUND(AD60-AE60,2)</f>
        <v/>
      </c>
      <c r="AG60" s="44">
        <f>ROUND(AK59*N(Debts!$D$11)/12,2)</f>
        <v/>
      </c>
      <c r="AH60" s="44">
        <f>MIN(N(Debts!$E$11),AK59+AG60)</f>
        <v/>
      </c>
      <c r="AI60" s="44">
        <f>AK59+AG60-AH60</f>
        <v/>
      </c>
      <c r="AJ60" s="44">
        <f>MIN(AI60,MAX(0,$C60-SUMIFS($H60:$AU60,$H$6:$AU$6,"Rest",$H$5:$AU$5,"&lt;"&amp;AI$5)))</f>
        <v/>
      </c>
      <c r="AK60" s="44">
        <f>ROUND(AI60-AJ60,2)</f>
        <v/>
      </c>
      <c r="AL60" s="44">
        <f>ROUND(AP59*N(Debts!$D$12)/12,2)</f>
        <v/>
      </c>
      <c r="AM60" s="44">
        <f>MIN(N(Debts!$E$12),AP59+AL60)</f>
        <v/>
      </c>
      <c r="AN60" s="44">
        <f>AP59+AL60-AM60</f>
        <v/>
      </c>
      <c r="AO60" s="44">
        <f>MIN(AN60,MAX(0,$C60-SUMIFS($H60:$AU60,$H$6:$AU$6,"Rest",$H$5:$AU$5,"&lt;"&amp;AN$5)))</f>
        <v/>
      </c>
      <c r="AP60" s="44">
        <f>ROUND(AN60-AO60,2)</f>
        <v/>
      </c>
      <c r="AQ60" s="44">
        <f>ROUND(AU59*N(Debts!$D$13)/12,2)</f>
        <v/>
      </c>
      <c r="AR60" s="44">
        <f>MIN(N(Debts!$E$13),AU59+AQ60)</f>
        <v/>
      </c>
      <c r="AS60" s="44">
        <f>AU59+AQ60-AR60</f>
        <v/>
      </c>
      <c r="AT60" s="44">
        <f>MIN(AS60,MAX(0,$C60-SUMIFS($H60:$AU60,$H$6:$AU$6,"Rest",$H$5:$AU$5,"&lt;"&amp;AS$5)))</f>
        <v/>
      </c>
      <c r="AU60" s="44">
        <f>ROUND(AS60-AT60,2)</f>
        <v/>
      </c>
    </row>
    <row r="61">
      <c r="A61" s="43" t="n">
        <v>54</v>
      </c>
      <c r="B61" s="45">
        <f>EDATE(Plan!$C$7,A61-1)</f>
        <v/>
      </c>
      <c r="C61" s="46">
        <f>IF(F60&lt;=0.005,0,MAX(0,Plan!$C$6-SUMIF($H$6:$AU$6,"Min paid",H61:AU61)))</f>
        <v/>
      </c>
      <c r="D61" s="46">
        <f>SUMIF($H$6:$AU$6,"Interest",H61:AU61)</f>
        <v/>
      </c>
      <c r="E61" s="46">
        <f>SUMIF($H$6:$AU$6,"Min paid",H61:AU61)+SUMIF($H$6:$AU$6,"Extra paid",H61:AU61)</f>
        <v/>
      </c>
      <c r="F61" s="46">
        <f>SUMIF($H$6:$AU$6,"Balance",H61:AU61)</f>
        <v/>
      </c>
      <c r="G61" s="47">
        <f>IF(AND(F61&lt;=0.005,F60&gt;0.005),A61,"")</f>
        <v/>
      </c>
      <c r="H61" s="44">
        <f>ROUND(L60*N(Debts!$D$6)/12,2)</f>
        <v/>
      </c>
      <c r="I61" s="44">
        <f>MIN(N(Debts!$E$6),L60+H61)</f>
        <v/>
      </c>
      <c r="J61" s="44">
        <f>L60+H61-I61</f>
        <v/>
      </c>
      <c r="K61" s="44">
        <f>MIN(J61,MAX(0,$C61-SUMIFS($H61:$AU61,$H$6:$AU$6,"Rest",$H$5:$AU$5,"&lt;"&amp;J$5)))</f>
        <v/>
      </c>
      <c r="L61" s="44">
        <f>ROUND(J61-K61,2)</f>
        <v/>
      </c>
      <c r="M61" s="44">
        <f>ROUND(Q60*N(Debts!$D$7)/12,2)</f>
        <v/>
      </c>
      <c r="N61" s="44">
        <f>MIN(N(Debts!$E$7),Q60+M61)</f>
        <v/>
      </c>
      <c r="O61" s="44">
        <f>Q60+M61-N61</f>
        <v/>
      </c>
      <c r="P61" s="44">
        <f>MIN(O61,MAX(0,$C61-SUMIFS($H61:$AU61,$H$6:$AU$6,"Rest",$H$5:$AU$5,"&lt;"&amp;O$5)))</f>
        <v/>
      </c>
      <c r="Q61" s="44">
        <f>ROUND(O61-P61,2)</f>
        <v/>
      </c>
      <c r="R61" s="44">
        <f>ROUND(V60*N(Debts!$D$8)/12,2)</f>
        <v/>
      </c>
      <c r="S61" s="44">
        <f>MIN(N(Debts!$E$8),V60+R61)</f>
        <v/>
      </c>
      <c r="T61" s="44">
        <f>V60+R61-S61</f>
        <v/>
      </c>
      <c r="U61" s="44">
        <f>MIN(T61,MAX(0,$C61-SUMIFS($H61:$AU61,$H$6:$AU$6,"Rest",$H$5:$AU$5,"&lt;"&amp;T$5)))</f>
        <v/>
      </c>
      <c r="V61" s="44">
        <f>ROUND(T61-U61,2)</f>
        <v/>
      </c>
      <c r="W61" s="44">
        <f>ROUND(AA60*N(Debts!$D$9)/12,2)</f>
        <v/>
      </c>
      <c r="X61" s="44">
        <f>MIN(N(Debts!$E$9),AA60+W61)</f>
        <v/>
      </c>
      <c r="Y61" s="44">
        <f>AA60+W61-X61</f>
        <v/>
      </c>
      <c r="Z61" s="44">
        <f>MIN(Y61,MAX(0,$C61-SUMIFS($H61:$AU61,$H$6:$AU$6,"Rest",$H$5:$AU$5,"&lt;"&amp;Y$5)))</f>
        <v/>
      </c>
      <c r="AA61" s="44">
        <f>ROUND(Y61-Z61,2)</f>
        <v/>
      </c>
      <c r="AB61" s="44">
        <f>ROUND(AF60*N(Debts!$D$10)/12,2)</f>
        <v/>
      </c>
      <c r="AC61" s="44">
        <f>MIN(N(Debts!$E$10),AF60+AB61)</f>
        <v/>
      </c>
      <c r="AD61" s="44">
        <f>AF60+AB61-AC61</f>
        <v/>
      </c>
      <c r="AE61" s="44">
        <f>MIN(AD61,MAX(0,$C61-SUMIFS($H61:$AU61,$H$6:$AU$6,"Rest",$H$5:$AU$5,"&lt;"&amp;AD$5)))</f>
        <v/>
      </c>
      <c r="AF61" s="44">
        <f>ROUND(AD61-AE61,2)</f>
        <v/>
      </c>
      <c r="AG61" s="44">
        <f>ROUND(AK60*N(Debts!$D$11)/12,2)</f>
        <v/>
      </c>
      <c r="AH61" s="44">
        <f>MIN(N(Debts!$E$11),AK60+AG61)</f>
        <v/>
      </c>
      <c r="AI61" s="44">
        <f>AK60+AG61-AH61</f>
        <v/>
      </c>
      <c r="AJ61" s="44">
        <f>MIN(AI61,MAX(0,$C61-SUMIFS($H61:$AU61,$H$6:$AU$6,"Rest",$H$5:$AU$5,"&lt;"&amp;AI$5)))</f>
        <v/>
      </c>
      <c r="AK61" s="44">
        <f>ROUND(AI61-AJ61,2)</f>
        <v/>
      </c>
      <c r="AL61" s="44">
        <f>ROUND(AP60*N(Debts!$D$12)/12,2)</f>
        <v/>
      </c>
      <c r="AM61" s="44">
        <f>MIN(N(Debts!$E$12),AP60+AL61)</f>
        <v/>
      </c>
      <c r="AN61" s="44">
        <f>AP60+AL61-AM61</f>
        <v/>
      </c>
      <c r="AO61" s="44">
        <f>MIN(AN61,MAX(0,$C61-SUMIFS($H61:$AU61,$H$6:$AU$6,"Rest",$H$5:$AU$5,"&lt;"&amp;AN$5)))</f>
        <v/>
      </c>
      <c r="AP61" s="44">
        <f>ROUND(AN61-AO61,2)</f>
        <v/>
      </c>
      <c r="AQ61" s="44">
        <f>ROUND(AU60*N(Debts!$D$13)/12,2)</f>
        <v/>
      </c>
      <c r="AR61" s="44">
        <f>MIN(N(Debts!$E$13),AU60+AQ61)</f>
        <v/>
      </c>
      <c r="AS61" s="44">
        <f>AU60+AQ61-AR61</f>
        <v/>
      </c>
      <c r="AT61" s="44">
        <f>MIN(AS61,MAX(0,$C61-SUMIFS($H61:$AU61,$H$6:$AU$6,"Rest",$H$5:$AU$5,"&lt;"&amp;AS$5)))</f>
        <v/>
      </c>
      <c r="AU61" s="44">
        <f>ROUND(AS61-AT61,2)</f>
        <v/>
      </c>
    </row>
    <row r="62">
      <c r="A62" s="43" t="n">
        <v>55</v>
      </c>
      <c r="B62" s="45">
        <f>EDATE(Plan!$C$7,A62-1)</f>
        <v/>
      </c>
      <c r="C62" s="46">
        <f>IF(F61&lt;=0.005,0,MAX(0,Plan!$C$6-SUMIF($H$6:$AU$6,"Min paid",H62:AU62)))</f>
        <v/>
      </c>
      <c r="D62" s="46">
        <f>SUMIF($H$6:$AU$6,"Interest",H62:AU62)</f>
        <v/>
      </c>
      <c r="E62" s="46">
        <f>SUMIF($H$6:$AU$6,"Min paid",H62:AU62)+SUMIF($H$6:$AU$6,"Extra paid",H62:AU62)</f>
        <v/>
      </c>
      <c r="F62" s="46">
        <f>SUMIF($H$6:$AU$6,"Balance",H62:AU62)</f>
        <v/>
      </c>
      <c r="G62" s="47">
        <f>IF(AND(F62&lt;=0.005,F61&gt;0.005),A62,"")</f>
        <v/>
      </c>
      <c r="H62" s="44">
        <f>ROUND(L61*N(Debts!$D$6)/12,2)</f>
        <v/>
      </c>
      <c r="I62" s="44">
        <f>MIN(N(Debts!$E$6),L61+H62)</f>
        <v/>
      </c>
      <c r="J62" s="44">
        <f>L61+H62-I62</f>
        <v/>
      </c>
      <c r="K62" s="44">
        <f>MIN(J62,MAX(0,$C62-SUMIFS($H62:$AU62,$H$6:$AU$6,"Rest",$H$5:$AU$5,"&lt;"&amp;J$5)))</f>
        <v/>
      </c>
      <c r="L62" s="44">
        <f>ROUND(J62-K62,2)</f>
        <v/>
      </c>
      <c r="M62" s="44">
        <f>ROUND(Q61*N(Debts!$D$7)/12,2)</f>
        <v/>
      </c>
      <c r="N62" s="44">
        <f>MIN(N(Debts!$E$7),Q61+M62)</f>
        <v/>
      </c>
      <c r="O62" s="44">
        <f>Q61+M62-N62</f>
        <v/>
      </c>
      <c r="P62" s="44">
        <f>MIN(O62,MAX(0,$C62-SUMIFS($H62:$AU62,$H$6:$AU$6,"Rest",$H$5:$AU$5,"&lt;"&amp;O$5)))</f>
        <v/>
      </c>
      <c r="Q62" s="44">
        <f>ROUND(O62-P62,2)</f>
        <v/>
      </c>
      <c r="R62" s="44">
        <f>ROUND(V61*N(Debts!$D$8)/12,2)</f>
        <v/>
      </c>
      <c r="S62" s="44">
        <f>MIN(N(Debts!$E$8),V61+R62)</f>
        <v/>
      </c>
      <c r="T62" s="44">
        <f>V61+R62-S62</f>
        <v/>
      </c>
      <c r="U62" s="44">
        <f>MIN(T62,MAX(0,$C62-SUMIFS($H62:$AU62,$H$6:$AU$6,"Rest",$H$5:$AU$5,"&lt;"&amp;T$5)))</f>
        <v/>
      </c>
      <c r="V62" s="44">
        <f>ROUND(T62-U62,2)</f>
        <v/>
      </c>
      <c r="W62" s="44">
        <f>ROUND(AA61*N(Debts!$D$9)/12,2)</f>
        <v/>
      </c>
      <c r="X62" s="44">
        <f>MIN(N(Debts!$E$9),AA61+W62)</f>
        <v/>
      </c>
      <c r="Y62" s="44">
        <f>AA61+W62-X62</f>
        <v/>
      </c>
      <c r="Z62" s="44">
        <f>MIN(Y62,MAX(0,$C62-SUMIFS($H62:$AU62,$H$6:$AU$6,"Rest",$H$5:$AU$5,"&lt;"&amp;Y$5)))</f>
        <v/>
      </c>
      <c r="AA62" s="44">
        <f>ROUND(Y62-Z62,2)</f>
        <v/>
      </c>
      <c r="AB62" s="44">
        <f>ROUND(AF61*N(Debts!$D$10)/12,2)</f>
        <v/>
      </c>
      <c r="AC62" s="44">
        <f>MIN(N(Debts!$E$10),AF61+AB62)</f>
        <v/>
      </c>
      <c r="AD62" s="44">
        <f>AF61+AB62-AC62</f>
        <v/>
      </c>
      <c r="AE62" s="44">
        <f>MIN(AD62,MAX(0,$C62-SUMIFS($H62:$AU62,$H$6:$AU$6,"Rest",$H$5:$AU$5,"&lt;"&amp;AD$5)))</f>
        <v/>
      </c>
      <c r="AF62" s="44">
        <f>ROUND(AD62-AE62,2)</f>
        <v/>
      </c>
      <c r="AG62" s="44">
        <f>ROUND(AK61*N(Debts!$D$11)/12,2)</f>
        <v/>
      </c>
      <c r="AH62" s="44">
        <f>MIN(N(Debts!$E$11),AK61+AG62)</f>
        <v/>
      </c>
      <c r="AI62" s="44">
        <f>AK61+AG62-AH62</f>
        <v/>
      </c>
      <c r="AJ62" s="44">
        <f>MIN(AI62,MAX(0,$C62-SUMIFS($H62:$AU62,$H$6:$AU$6,"Rest",$H$5:$AU$5,"&lt;"&amp;AI$5)))</f>
        <v/>
      </c>
      <c r="AK62" s="44">
        <f>ROUND(AI62-AJ62,2)</f>
        <v/>
      </c>
      <c r="AL62" s="44">
        <f>ROUND(AP61*N(Debts!$D$12)/12,2)</f>
        <v/>
      </c>
      <c r="AM62" s="44">
        <f>MIN(N(Debts!$E$12),AP61+AL62)</f>
        <v/>
      </c>
      <c r="AN62" s="44">
        <f>AP61+AL62-AM62</f>
        <v/>
      </c>
      <c r="AO62" s="44">
        <f>MIN(AN62,MAX(0,$C62-SUMIFS($H62:$AU62,$H$6:$AU$6,"Rest",$H$5:$AU$5,"&lt;"&amp;AN$5)))</f>
        <v/>
      </c>
      <c r="AP62" s="44">
        <f>ROUND(AN62-AO62,2)</f>
        <v/>
      </c>
      <c r="AQ62" s="44">
        <f>ROUND(AU61*N(Debts!$D$13)/12,2)</f>
        <v/>
      </c>
      <c r="AR62" s="44">
        <f>MIN(N(Debts!$E$13),AU61+AQ62)</f>
        <v/>
      </c>
      <c r="AS62" s="44">
        <f>AU61+AQ62-AR62</f>
        <v/>
      </c>
      <c r="AT62" s="44">
        <f>MIN(AS62,MAX(0,$C62-SUMIFS($H62:$AU62,$H$6:$AU$6,"Rest",$H$5:$AU$5,"&lt;"&amp;AS$5)))</f>
        <v/>
      </c>
      <c r="AU62" s="44">
        <f>ROUND(AS62-AT62,2)</f>
        <v/>
      </c>
    </row>
    <row r="63">
      <c r="A63" s="43" t="n">
        <v>56</v>
      </c>
      <c r="B63" s="45">
        <f>EDATE(Plan!$C$7,A63-1)</f>
        <v/>
      </c>
      <c r="C63" s="46">
        <f>IF(F62&lt;=0.005,0,MAX(0,Plan!$C$6-SUMIF($H$6:$AU$6,"Min paid",H63:AU63)))</f>
        <v/>
      </c>
      <c r="D63" s="46">
        <f>SUMIF($H$6:$AU$6,"Interest",H63:AU63)</f>
        <v/>
      </c>
      <c r="E63" s="46">
        <f>SUMIF($H$6:$AU$6,"Min paid",H63:AU63)+SUMIF($H$6:$AU$6,"Extra paid",H63:AU63)</f>
        <v/>
      </c>
      <c r="F63" s="46">
        <f>SUMIF($H$6:$AU$6,"Balance",H63:AU63)</f>
        <v/>
      </c>
      <c r="G63" s="47">
        <f>IF(AND(F63&lt;=0.005,F62&gt;0.005),A63,"")</f>
        <v/>
      </c>
      <c r="H63" s="44">
        <f>ROUND(L62*N(Debts!$D$6)/12,2)</f>
        <v/>
      </c>
      <c r="I63" s="44">
        <f>MIN(N(Debts!$E$6),L62+H63)</f>
        <v/>
      </c>
      <c r="J63" s="44">
        <f>L62+H63-I63</f>
        <v/>
      </c>
      <c r="K63" s="44">
        <f>MIN(J63,MAX(0,$C63-SUMIFS($H63:$AU63,$H$6:$AU$6,"Rest",$H$5:$AU$5,"&lt;"&amp;J$5)))</f>
        <v/>
      </c>
      <c r="L63" s="44">
        <f>ROUND(J63-K63,2)</f>
        <v/>
      </c>
      <c r="M63" s="44">
        <f>ROUND(Q62*N(Debts!$D$7)/12,2)</f>
        <v/>
      </c>
      <c r="N63" s="44">
        <f>MIN(N(Debts!$E$7),Q62+M63)</f>
        <v/>
      </c>
      <c r="O63" s="44">
        <f>Q62+M63-N63</f>
        <v/>
      </c>
      <c r="P63" s="44">
        <f>MIN(O63,MAX(0,$C63-SUMIFS($H63:$AU63,$H$6:$AU$6,"Rest",$H$5:$AU$5,"&lt;"&amp;O$5)))</f>
        <v/>
      </c>
      <c r="Q63" s="44">
        <f>ROUND(O63-P63,2)</f>
        <v/>
      </c>
      <c r="R63" s="44">
        <f>ROUND(V62*N(Debts!$D$8)/12,2)</f>
        <v/>
      </c>
      <c r="S63" s="44">
        <f>MIN(N(Debts!$E$8),V62+R63)</f>
        <v/>
      </c>
      <c r="T63" s="44">
        <f>V62+R63-S63</f>
        <v/>
      </c>
      <c r="U63" s="44">
        <f>MIN(T63,MAX(0,$C63-SUMIFS($H63:$AU63,$H$6:$AU$6,"Rest",$H$5:$AU$5,"&lt;"&amp;T$5)))</f>
        <v/>
      </c>
      <c r="V63" s="44">
        <f>ROUND(T63-U63,2)</f>
        <v/>
      </c>
      <c r="W63" s="44">
        <f>ROUND(AA62*N(Debts!$D$9)/12,2)</f>
        <v/>
      </c>
      <c r="X63" s="44">
        <f>MIN(N(Debts!$E$9),AA62+W63)</f>
        <v/>
      </c>
      <c r="Y63" s="44">
        <f>AA62+W63-X63</f>
        <v/>
      </c>
      <c r="Z63" s="44">
        <f>MIN(Y63,MAX(0,$C63-SUMIFS($H63:$AU63,$H$6:$AU$6,"Rest",$H$5:$AU$5,"&lt;"&amp;Y$5)))</f>
        <v/>
      </c>
      <c r="AA63" s="44">
        <f>ROUND(Y63-Z63,2)</f>
        <v/>
      </c>
      <c r="AB63" s="44">
        <f>ROUND(AF62*N(Debts!$D$10)/12,2)</f>
        <v/>
      </c>
      <c r="AC63" s="44">
        <f>MIN(N(Debts!$E$10),AF62+AB63)</f>
        <v/>
      </c>
      <c r="AD63" s="44">
        <f>AF62+AB63-AC63</f>
        <v/>
      </c>
      <c r="AE63" s="44">
        <f>MIN(AD63,MAX(0,$C63-SUMIFS($H63:$AU63,$H$6:$AU$6,"Rest",$H$5:$AU$5,"&lt;"&amp;AD$5)))</f>
        <v/>
      </c>
      <c r="AF63" s="44">
        <f>ROUND(AD63-AE63,2)</f>
        <v/>
      </c>
      <c r="AG63" s="44">
        <f>ROUND(AK62*N(Debts!$D$11)/12,2)</f>
        <v/>
      </c>
      <c r="AH63" s="44">
        <f>MIN(N(Debts!$E$11),AK62+AG63)</f>
        <v/>
      </c>
      <c r="AI63" s="44">
        <f>AK62+AG63-AH63</f>
        <v/>
      </c>
      <c r="AJ63" s="44">
        <f>MIN(AI63,MAX(0,$C63-SUMIFS($H63:$AU63,$H$6:$AU$6,"Rest",$H$5:$AU$5,"&lt;"&amp;AI$5)))</f>
        <v/>
      </c>
      <c r="AK63" s="44">
        <f>ROUND(AI63-AJ63,2)</f>
        <v/>
      </c>
      <c r="AL63" s="44">
        <f>ROUND(AP62*N(Debts!$D$12)/12,2)</f>
        <v/>
      </c>
      <c r="AM63" s="44">
        <f>MIN(N(Debts!$E$12),AP62+AL63)</f>
        <v/>
      </c>
      <c r="AN63" s="44">
        <f>AP62+AL63-AM63</f>
        <v/>
      </c>
      <c r="AO63" s="44">
        <f>MIN(AN63,MAX(0,$C63-SUMIFS($H63:$AU63,$H$6:$AU$6,"Rest",$H$5:$AU$5,"&lt;"&amp;AN$5)))</f>
        <v/>
      </c>
      <c r="AP63" s="44">
        <f>ROUND(AN63-AO63,2)</f>
        <v/>
      </c>
      <c r="AQ63" s="44">
        <f>ROUND(AU62*N(Debts!$D$13)/12,2)</f>
        <v/>
      </c>
      <c r="AR63" s="44">
        <f>MIN(N(Debts!$E$13),AU62+AQ63)</f>
        <v/>
      </c>
      <c r="AS63" s="44">
        <f>AU62+AQ63-AR63</f>
        <v/>
      </c>
      <c r="AT63" s="44">
        <f>MIN(AS63,MAX(0,$C63-SUMIFS($H63:$AU63,$H$6:$AU$6,"Rest",$H$5:$AU$5,"&lt;"&amp;AS$5)))</f>
        <v/>
      </c>
      <c r="AU63" s="44">
        <f>ROUND(AS63-AT63,2)</f>
        <v/>
      </c>
    </row>
    <row r="64">
      <c r="A64" s="43" t="n">
        <v>57</v>
      </c>
      <c r="B64" s="45">
        <f>EDATE(Plan!$C$7,A64-1)</f>
        <v/>
      </c>
      <c r="C64" s="46">
        <f>IF(F63&lt;=0.005,0,MAX(0,Plan!$C$6-SUMIF($H$6:$AU$6,"Min paid",H64:AU64)))</f>
        <v/>
      </c>
      <c r="D64" s="46">
        <f>SUMIF($H$6:$AU$6,"Interest",H64:AU64)</f>
        <v/>
      </c>
      <c r="E64" s="46">
        <f>SUMIF($H$6:$AU$6,"Min paid",H64:AU64)+SUMIF($H$6:$AU$6,"Extra paid",H64:AU64)</f>
        <v/>
      </c>
      <c r="F64" s="46">
        <f>SUMIF($H$6:$AU$6,"Balance",H64:AU64)</f>
        <v/>
      </c>
      <c r="G64" s="47">
        <f>IF(AND(F64&lt;=0.005,F63&gt;0.005),A64,"")</f>
        <v/>
      </c>
      <c r="H64" s="44">
        <f>ROUND(L63*N(Debts!$D$6)/12,2)</f>
        <v/>
      </c>
      <c r="I64" s="44">
        <f>MIN(N(Debts!$E$6),L63+H64)</f>
        <v/>
      </c>
      <c r="J64" s="44">
        <f>L63+H64-I64</f>
        <v/>
      </c>
      <c r="K64" s="44">
        <f>MIN(J64,MAX(0,$C64-SUMIFS($H64:$AU64,$H$6:$AU$6,"Rest",$H$5:$AU$5,"&lt;"&amp;J$5)))</f>
        <v/>
      </c>
      <c r="L64" s="44">
        <f>ROUND(J64-K64,2)</f>
        <v/>
      </c>
      <c r="M64" s="44">
        <f>ROUND(Q63*N(Debts!$D$7)/12,2)</f>
        <v/>
      </c>
      <c r="N64" s="44">
        <f>MIN(N(Debts!$E$7),Q63+M64)</f>
        <v/>
      </c>
      <c r="O64" s="44">
        <f>Q63+M64-N64</f>
        <v/>
      </c>
      <c r="P64" s="44">
        <f>MIN(O64,MAX(0,$C64-SUMIFS($H64:$AU64,$H$6:$AU$6,"Rest",$H$5:$AU$5,"&lt;"&amp;O$5)))</f>
        <v/>
      </c>
      <c r="Q64" s="44">
        <f>ROUND(O64-P64,2)</f>
        <v/>
      </c>
      <c r="R64" s="44">
        <f>ROUND(V63*N(Debts!$D$8)/12,2)</f>
        <v/>
      </c>
      <c r="S64" s="44">
        <f>MIN(N(Debts!$E$8),V63+R64)</f>
        <v/>
      </c>
      <c r="T64" s="44">
        <f>V63+R64-S64</f>
        <v/>
      </c>
      <c r="U64" s="44">
        <f>MIN(T64,MAX(0,$C64-SUMIFS($H64:$AU64,$H$6:$AU$6,"Rest",$H$5:$AU$5,"&lt;"&amp;T$5)))</f>
        <v/>
      </c>
      <c r="V64" s="44">
        <f>ROUND(T64-U64,2)</f>
        <v/>
      </c>
      <c r="W64" s="44">
        <f>ROUND(AA63*N(Debts!$D$9)/12,2)</f>
        <v/>
      </c>
      <c r="X64" s="44">
        <f>MIN(N(Debts!$E$9),AA63+W64)</f>
        <v/>
      </c>
      <c r="Y64" s="44">
        <f>AA63+W64-X64</f>
        <v/>
      </c>
      <c r="Z64" s="44">
        <f>MIN(Y64,MAX(0,$C64-SUMIFS($H64:$AU64,$H$6:$AU$6,"Rest",$H$5:$AU$5,"&lt;"&amp;Y$5)))</f>
        <v/>
      </c>
      <c r="AA64" s="44">
        <f>ROUND(Y64-Z64,2)</f>
        <v/>
      </c>
      <c r="AB64" s="44">
        <f>ROUND(AF63*N(Debts!$D$10)/12,2)</f>
        <v/>
      </c>
      <c r="AC64" s="44">
        <f>MIN(N(Debts!$E$10),AF63+AB64)</f>
        <v/>
      </c>
      <c r="AD64" s="44">
        <f>AF63+AB64-AC64</f>
        <v/>
      </c>
      <c r="AE64" s="44">
        <f>MIN(AD64,MAX(0,$C64-SUMIFS($H64:$AU64,$H$6:$AU$6,"Rest",$H$5:$AU$5,"&lt;"&amp;AD$5)))</f>
        <v/>
      </c>
      <c r="AF64" s="44">
        <f>ROUND(AD64-AE64,2)</f>
        <v/>
      </c>
      <c r="AG64" s="44">
        <f>ROUND(AK63*N(Debts!$D$11)/12,2)</f>
        <v/>
      </c>
      <c r="AH64" s="44">
        <f>MIN(N(Debts!$E$11),AK63+AG64)</f>
        <v/>
      </c>
      <c r="AI64" s="44">
        <f>AK63+AG64-AH64</f>
        <v/>
      </c>
      <c r="AJ64" s="44">
        <f>MIN(AI64,MAX(0,$C64-SUMIFS($H64:$AU64,$H$6:$AU$6,"Rest",$H$5:$AU$5,"&lt;"&amp;AI$5)))</f>
        <v/>
      </c>
      <c r="AK64" s="44">
        <f>ROUND(AI64-AJ64,2)</f>
        <v/>
      </c>
      <c r="AL64" s="44">
        <f>ROUND(AP63*N(Debts!$D$12)/12,2)</f>
        <v/>
      </c>
      <c r="AM64" s="44">
        <f>MIN(N(Debts!$E$12),AP63+AL64)</f>
        <v/>
      </c>
      <c r="AN64" s="44">
        <f>AP63+AL64-AM64</f>
        <v/>
      </c>
      <c r="AO64" s="44">
        <f>MIN(AN64,MAX(0,$C64-SUMIFS($H64:$AU64,$H$6:$AU$6,"Rest",$H$5:$AU$5,"&lt;"&amp;AN$5)))</f>
        <v/>
      </c>
      <c r="AP64" s="44">
        <f>ROUND(AN64-AO64,2)</f>
        <v/>
      </c>
      <c r="AQ64" s="44">
        <f>ROUND(AU63*N(Debts!$D$13)/12,2)</f>
        <v/>
      </c>
      <c r="AR64" s="44">
        <f>MIN(N(Debts!$E$13),AU63+AQ64)</f>
        <v/>
      </c>
      <c r="AS64" s="44">
        <f>AU63+AQ64-AR64</f>
        <v/>
      </c>
      <c r="AT64" s="44">
        <f>MIN(AS64,MAX(0,$C64-SUMIFS($H64:$AU64,$H$6:$AU$6,"Rest",$H$5:$AU$5,"&lt;"&amp;AS$5)))</f>
        <v/>
      </c>
      <c r="AU64" s="44">
        <f>ROUND(AS64-AT64,2)</f>
        <v/>
      </c>
    </row>
    <row r="65">
      <c r="A65" s="43" t="n">
        <v>58</v>
      </c>
      <c r="B65" s="45">
        <f>EDATE(Plan!$C$7,A65-1)</f>
        <v/>
      </c>
      <c r="C65" s="46">
        <f>IF(F64&lt;=0.005,0,MAX(0,Plan!$C$6-SUMIF($H$6:$AU$6,"Min paid",H65:AU65)))</f>
        <v/>
      </c>
      <c r="D65" s="46">
        <f>SUMIF($H$6:$AU$6,"Interest",H65:AU65)</f>
        <v/>
      </c>
      <c r="E65" s="46">
        <f>SUMIF($H$6:$AU$6,"Min paid",H65:AU65)+SUMIF($H$6:$AU$6,"Extra paid",H65:AU65)</f>
        <v/>
      </c>
      <c r="F65" s="46">
        <f>SUMIF($H$6:$AU$6,"Balance",H65:AU65)</f>
        <v/>
      </c>
      <c r="G65" s="47">
        <f>IF(AND(F65&lt;=0.005,F64&gt;0.005),A65,"")</f>
        <v/>
      </c>
      <c r="H65" s="44">
        <f>ROUND(L64*N(Debts!$D$6)/12,2)</f>
        <v/>
      </c>
      <c r="I65" s="44">
        <f>MIN(N(Debts!$E$6),L64+H65)</f>
        <v/>
      </c>
      <c r="J65" s="44">
        <f>L64+H65-I65</f>
        <v/>
      </c>
      <c r="K65" s="44">
        <f>MIN(J65,MAX(0,$C65-SUMIFS($H65:$AU65,$H$6:$AU$6,"Rest",$H$5:$AU$5,"&lt;"&amp;J$5)))</f>
        <v/>
      </c>
      <c r="L65" s="44">
        <f>ROUND(J65-K65,2)</f>
        <v/>
      </c>
      <c r="M65" s="44">
        <f>ROUND(Q64*N(Debts!$D$7)/12,2)</f>
        <v/>
      </c>
      <c r="N65" s="44">
        <f>MIN(N(Debts!$E$7),Q64+M65)</f>
        <v/>
      </c>
      <c r="O65" s="44">
        <f>Q64+M65-N65</f>
        <v/>
      </c>
      <c r="P65" s="44">
        <f>MIN(O65,MAX(0,$C65-SUMIFS($H65:$AU65,$H$6:$AU$6,"Rest",$H$5:$AU$5,"&lt;"&amp;O$5)))</f>
        <v/>
      </c>
      <c r="Q65" s="44">
        <f>ROUND(O65-P65,2)</f>
        <v/>
      </c>
      <c r="R65" s="44">
        <f>ROUND(V64*N(Debts!$D$8)/12,2)</f>
        <v/>
      </c>
      <c r="S65" s="44">
        <f>MIN(N(Debts!$E$8),V64+R65)</f>
        <v/>
      </c>
      <c r="T65" s="44">
        <f>V64+R65-S65</f>
        <v/>
      </c>
      <c r="U65" s="44">
        <f>MIN(T65,MAX(0,$C65-SUMIFS($H65:$AU65,$H$6:$AU$6,"Rest",$H$5:$AU$5,"&lt;"&amp;T$5)))</f>
        <v/>
      </c>
      <c r="V65" s="44">
        <f>ROUND(T65-U65,2)</f>
        <v/>
      </c>
      <c r="W65" s="44">
        <f>ROUND(AA64*N(Debts!$D$9)/12,2)</f>
        <v/>
      </c>
      <c r="X65" s="44">
        <f>MIN(N(Debts!$E$9),AA64+W65)</f>
        <v/>
      </c>
      <c r="Y65" s="44">
        <f>AA64+W65-X65</f>
        <v/>
      </c>
      <c r="Z65" s="44">
        <f>MIN(Y65,MAX(0,$C65-SUMIFS($H65:$AU65,$H$6:$AU$6,"Rest",$H$5:$AU$5,"&lt;"&amp;Y$5)))</f>
        <v/>
      </c>
      <c r="AA65" s="44">
        <f>ROUND(Y65-Z65,2)</f>
        <v/>
      </c>
      <c r="AB65" s="44">
        <f>ROUND(AF64*N(Debts!$D$10)/12,2)</f>
        <v/>
      </c>
      <c r="AC65" s="44">
        <f>MIN(N(Debts!$E$10),AF64+AB65)</f>
        <v/>
      </c>
      <c r="AD65" s="44">
        <f>AF64+AB65-AC65</f>
        <v/>
      </c>
      <c r="AE65" s="44">
        <f>MIN(AD65,MAX(0,$C65-SUMIFS($H65:$AU65,$H$6:$AU$6,"Rest",$H$5:$AU$5,"&lt;"&amp;AD$5)))</f>
        <v/>
      </c>
      <c r="AF65" s="44">
        <f>ROUND(AD65-AE65,2)</f>
        <v/>
      </c>
      <c r="AG65" s="44">
        <f>ROUND(AK64*N(Debts!$D$11)/12,2)</f>
        <v/>
      </c>
      <c r="AH65" s="44">
        <f>MIN(N(Debts!$E$11),AK64+AG65)</f>
        <v/>
      </c>
      <c r="AI65" s="44">
        <f>AK64+AG65-AH65</f>
        <v/>
      </c>
      <c r="AJ65" s="44">
        <f>MIN(AI65,MAX(0,$C65-SUMIFS($H65:$AU65,$H$6:$AU$6,"Rest",$H$5:$AU$5,"&lt;"&amp;AI$5)))</f>
        <v/>
      </c>
      <c r="AK65" s="44">
        <f>ROUND(AI65-AJ65,2)</f>
        <v/>
      </c>
      <c r="AL65" s="44">
        <f>ROUND(AP64*N(Debts!$D$12)/12,2)</f>
        <v/>
      </c>
      <c r="AM65" s="44">
        <f>MIN(N(Debts!$E$12),AP64+AL65)</f>
        <v/>
      </c>
      <c r="AN65" s="44">
        <f>AP64+AL65-AM65</f>
        <v/>
      </c>
      <c r="AO65" s="44">
        <f>MIN(AN65,MAX(0,$C65-SUMIFS($H65:$AU65,$H$6:$AU$6,"Rest",$H$5:$AU$5,"&lt;"&amp;AN$5)))</f>
        <v/>
      </c>
      <c r="AP65" s="44">
        <f>ROUND(AN65-AO65,2)</f>
        <v/>
      </c>
      <c r="AQ65" s="44">
        <f>ROUND(AU64*N(Debts!$D$13)/12,2)</f>
        <v/>
      </c>
      <c r="AR65" s="44">
        <f>MIN(N(Debts!$E$13),AU64+AQ65)</f>
        <v/>
      </c>
      <c r="AS65" s="44">
        <f>AU64+AQ65-AR65</f>
        <v/>
      </c>
      <c r="AT65" s="44">
        <f>MIN(AS65,MAX(0,$C65-SUMIFS($H65:$AU65,$H$6:$AU$6,"Rest",$H$5:$AU$5,"&lt;"&amp;AS$5)))</f>
        <v/>
      </c>
      <c r="AU65" s="44">
        <f>ROUND(AS65-AT65,2)</f>
        <v/>
      </c>
    </row>
    <row r="66">
      <c r="A66" s="43" t="n">
        <v>59</v>
      </c>
      <c r="B66" s="45">
        <f>EDATE(Plan!$C$7,A66-1)</f>
        <v/>
      </c>
      <c r="C66" s="46">
        <f>IF(F65&lt;=0.005,0,MAX(0,Plan!$C$6-SUMIF($H$6:$AU$6,"Min paid",H66:AU66)))</f>
        <v/>
      </c>
      <c r="D66" s="46">
        <f>SUMIF($H$6:$AU$6,"Interest",H66:AU66)</f>
        <v/>
      </c>
      <c r="E66" s="46">
        <f>SUMIF($H$6:$AU$6,"Min paid",H66:AU66)+SUMIF($H$6:$AU$6,"Extra paid",H66:AU66)</f>
        <v/>
      </c>
      <c r="F66" s="46">
        <f>SUMIF($H$6:$AU$6,"Balance",H66:AU66)</f>
        <v/>
      </c>
      <c r="G66" s="47">
        <f>IF(AND(F66&lt;=0.005,F65&gt;0.005),A66,"")</f>
        <v/>
      </c>
      <c r="H66" s="44">
        <f>ROUND(L65*N(Debts!$D$6)/12,2)</f>
        <v/>
      </c>
      <c r="I66" s="44">
        <f>MIN(N(Debts!$E$6),L65+H66)</f>
        <v/>
      </c>
      <c r="J66" s="44">
        <f>L65+H66-I66</f>
        <v/>
      </c>
      <c r="K66" s="44">
        <f>MIN(J66,MAX(0,$C66-SUMIFS($H66:$AU66,$H$6:$AU$6,"Rest",$H$5:$AU$5,"&lt;"&amp;J$5)))</f>
        <v/>
      </c>
      <c r="L66" s="44">
        <f>ROUND(J66-K66,2)</f>
        <v/>
      </c>
      <c r="M66" s="44">
        <f>ROUND(Q65*N(Debts!$D$7)/12,2)</f>
        <v/>
      </c>
      <c r="N66" s="44">
        <f>MIN(N(Debts!$E$7),Q65+M66)</f>
        <v/>
      </c>
      <c r="O66" s="44">
        <f>Q65+M66-N66</f>
        <v/>
      </c>
      <c r="P66" s="44">
        <f>MIN(O66,MAX(0,$C66-SUMIFS($H66:$AU66,$H$6:$AU$6,"Rest",$H$5:$AU$5,"&lt;"&amp;O$5)))</f>
        <v/>
      </c>
      <c r="Q66" s="44">
        <f>ROUND(O66-P66,2)</f>
        <v/>
      </c>
      <c r="R66" s="44">
        <f>ROUND(V65*N(Debts!$D$8)/12,2)</f>
        <v/>
      </c>
      <c r="S66" s="44">
        <f>MIN(N(Debts!$E$8),V65+R66)</f>
        <v/>
      </c>
      <c r="T66" s="44">
        <f>V65+R66-S66</f>
        <v/>
      </c>
      <c r="U66" s="44">
        <f>MIN(T66,MAX(0,$C66-SUMIFS($H66:$AU66,$H$6:$AU$6,"Rest",$H$5:$AU$5,"&lt;"&amp;T$5)))</f>
        <v/>
      </c>
      <c r="V66" s="44">
        <f>ROUND(T66-U66,2)</f>
        <v/>
      </c>
      <c r="W66" s="44">
        <f>ROUND(AA65*N(Debts!$D$9)/12,2)</f>
        <v/>
      </c>
      <c r="X66" s="44">
        <f>MIN(N(Debts!$E$9),AA65+W66)</f>
        <v/>
      </c>
      <c r="Y66" s="44">
        <f>AA65+W66-X66</f>
        <v/>
      </c>
      <c r="Z66" s="44">
        <f>MIN(Y66,MAX(0,$C66-SUMIFS($H66:$AU66,$H$6:$AU$6,"Rest",$H$5:$AU$5,"&lt;"&amp;Y$5)))</f>
        <v/>
      </c>
      <c r="AA66" s="44">
        <f>ROUND(Y66-Z66,2)</f>
        <v/>
      </c>
      <c r="AB66" s="44">
        <f>ROUND(AF65*N(Debts!$D$10)/12,2)</f>
        <v/>
      </c>
      <c r="AC66" s="44">
        <f>MIN(N(Debts!$E$10),AF65+AB66)</f>
        <v/>
      </c>
      <c r="AD66" s="44">
        <f>AF65+AB66-AC66</f>
        <v/>
      </c>
      <c r="AE66" s="44">
        <f>MIN(AD66,MAX(0,$C66-SUMIFS($H66:$AU66,$H$6:$AU$6,"Rest",$H$5:$AU$5,"&lt;"&amp;AD$5)))</f>
        <v/>
      </c>
      <c r="AF66" s="44">
        <f>ROUND(AD66-AE66,2)</f>
        <v/>
      </c>
      <c r="AG66" s="44">
        <f>ROUND(AK65*N(Debts!$D$11)/12,2)</f>
        <v/>
      </c>
      <c r="AH66" s="44">
        <f>MIN(N(Debts!$E$11),AK65+AG66)</f>
        <v/>
      </c>
      <c r="AI66" s="44">
        <f>AK65+AG66-AH66</f>
        <v/>
      </c>
      <c r="AJ66" s="44">
        <f>MIN(AI66,MAX(0,$C66-SUMIFS($H66:$AU66,$H$6:$AU$6,"Rest",$H$5:$AU$5,"&lt;"&amp;AI$5)))</f>
        <v/>
      </c>
      <c r="AK66" s="44">
        <f>ROUND(AI66-AJ66,2)</f>
        <v/>
      </c>
      <c r="AL66" s="44">
        <f>ROUND(AP65*N(Debts!$D$12)/12,2)</f>
        <v/>
      </c>
      <c r="AM66" s="44">
        <f>MIN(N(Debts!$E$12),AP65+AL66)</f>
        <v/>
      </c>
      <c r="AN66" s="44">
        <f>AP65+AL66-AM66</f>
        <v/>
      </c>
      <c r="AO66" s="44">
        <f>MIN(AN66,MAX(0,$C66-SUMIFS($H66:$AU66,$H$6:$AU$6,"Rest",$H$5:$AU$5,"&lt;"&amp;AN$5)))</f>
        <v/>
      </c>
      <c r="AP66" s="44">
        <f>ROUND(AN66-AO66,2)</f>
        <v/>
      </c>
      <c r="AQ66" s="44">
        <f>ROUND(AU65*N(Debts!$D$13)/12,2)</f>
        <v/>
      </c>
      <c r="AR66" s="44">
        <f>MIN(N(Debts!$E$13),AU65+AQ66)</f>
        <v/>
      </c>
      <c r="AS66" s="44">
        <f>AU65+AQ66-AR66</f>
        <v/>
      </c>
      <c r="AT66" s="44">
        <f>MIN(AS66,MAX(0,$C66-SUMIFS($H66:$AU66,$H$6:$AU$6,"Rest",$H$5:$AU$5,"&lt;"&amp;AS$5)))</f>
        <v/>
      </c>
      <c r="AU66" s="44">
        <f>ROUND(AS66-AT66,2)</f>
        <v/>
      </c>
    </row>
    <row r="67">
      <c r="A67" s="43" t="n">
        <v>60</v>
      </c>
      <c r="B67" s="45">
        <f>EDATE(Plan!$C$7,A67-1)</f>
        <v/>
      </c>
      <c r="C67" s="46">
        <f>IF(F66&lt;=0.005,0,MAX(0,Plan!$C$6-SUMIF($H$6:$AU$6,"Min paid",H67:AU67)))</f>
        <v/>
      </c>
      <c r="D67" s="46">
        <f>SUMIF($H$6:$AU$6,"Interest",H67:AU67)</f>
        <v/>
      </c>
      <c r="E67" s="46">
        <f>SUMIF($H$6:$AU$6,"Min paid",H67:AU67)+SUMIF($H$6:$AU$6,"Extra paid",H67:AU67)</f>
        <v/>
      </c>
      <c r="F67" s="46">
        <f>SUMIF($H$6:$AU$6,"Balance",H67:AU67)</f>
        <v/>
      </c>
      <c r="G67" s="47">
        <f>IF(AND(F67&lt;=0.005,F66&gt;0.005),A67,"")</f>
        <v/>
      </c>
      <c r="H67" s="44">
        <f>ROUND(L66*N(Debts!$D$6)/12,2)</f>
        <v/>
      </c>
      <c r="I67" s="44">
        <f>MIN(N(Debts!$E$6),L66+H67)</f>
        <v/>
      </c>
      <c r="J67" s="44">
        <f>L66+H67-I67</f>
        <v/>
      </c>
      <c r="K67" s="44">
        <f>MIN(J67,MAX(0,$C67-SUMIFS($H67:$AU67,$H$6:$AU$6,"Rest",$H$5:$AU$5,"&lt;"&amp;J$5)))</f>
        <v/>
      </c>
      <c r="L67" s="44">
        <f>ROUND(J67-K67,2)</f>
        <v/>
      </c>
      <c r="M67" s="44">
        <f>ROUND(Q66*N(Debts!$D$7)/12,2)</f>
        <v/>
      </c>
      <c r="N67" s="44">
        <f>MIN(N(Debts!$E$7),Q66+M67)</f>
        <v/>
      </c>
      <c r="O67" s="44">
        <f>Q66+M67-N67</f>
        <v/>
      </c>
      <c r="P67" s="44">
        <f>MIN(O67,MAX(0,$C67-SUMIFS($H67:$AU67,$H$6:$AU$6,"Rest",$H$5:$AU$5,"&lt;"&amp;O$5)))</f>
        <v/>
      </c>
      <c r="Q67" s="44">
        <f>ROUND(O67-P67,2)</f>
        <v/>
      </c>
      <c r="R67" s="44">
        <f>ROUND(V66*N(Debts!$D$8)/12,2)</f>
        <v/>
      </c>
      <c r="S67" s="44">
        <f>MIN(N(Debts!$E$8),V66+R67)</f>
        <v/>
      </c>
      <c r="T67" s="44">
        <f>V66+R67-S67</f>
        <v/>
      </c>
      <c r="U67" s="44">
        <f>MIN(T67,MAX(0,$C67-SUMIFS($H67:$AU67,$H$6:$AU$6,"Rest",$H$5:$AU$5,"&lt;"&amp;T$5)))</f>
        <v/>
      </c>
      <c r="V67" s="44">
        <f>ROUND(T67-U67,2)</f>
        <v/>
      </c>
      <c r="W67" s="44">
        <f>ROUND(AA66*N(Debts!$D$9)/12,2)</f>
        <v/>
      </c>
      <c r="X67" s="44">
        <f>MIN(N(Debts!$E$9),AA66+W67)</f>
        <v/>
      </c>
      <c r="Y67" s="44">
        <f>AA66+W67-X67</f>
        <v/>
      </c>
      <c r="Z67" s="44">
        <f>MIN(Y67,MAX(0,$C67-SUMIFS($H67:$AU67,$H$6:$AU$6,"Rest",$H$5:$AU$5,"&lt;"&amp;Y$5)))</f>
        <v/>
      </c>
      <c r="AA67" s="44">
        <f>ROUND(Y67-Z67,2)</f>
        <v/>
      </c>
      <c r="AB67" s="44">
        <f>ROUND(AF66*N(Debts!$D$10)/12,2)</f>
        <v/>
      </c>
      <c r="AC67" s="44">
        <f>MIN(N(Debts!$E$10),AF66+AB67)</f>
        <v/>
      </c>
      <c r="AD67" s="44">
        <f>AF66+AB67-AC67</f>
        <v/>
      </c>
      <c r="AE67" s="44">
        <f>MIN(AD67,MAX(0,$C67-SUMIFS($H67:$AU67,$H$6:$AU$6,"Rest",$H$5:$AU$5,"&lt;"&amp;AD$5)))</f>
        <v/>
      </c>
      <c r="AF67" s="44">
        <f>ROUND(AD67-AE67,2)</f>
        <v/>
      </c>
      <c r="AG67" s="44">
        <f>ROUND(AK66*N(Debts!$D$11)/12,2)</f>
        <v/>
      </c>
      <c r="AH67" s="44">
        <f>MIN(N(Debts!$E$11),AK66+AG67)</f>
        <v/>
      </c>
      <c r="AI67" s="44">
        <f>AK66+AG67-AH67</f>
        <v/>
      </c>
      <c r="AJ67" s="44">
        <f>MIN(AI67,MAX(0,$C67-SUMIFS($H67:$AU67,$H$6:$AU$6,"Rest",$H$5:$AU$5,"&lt;"&amp;AI$5)))</f>
        <v/>
      </c>
      <c r="AK67" s="44">
        <f>ROUND(AI67-AJ67,2)</f>
        <v/>
      </c>
      <c r="AL67" s="44">
        <f>ROUND(AP66*N(Debts!$D$12)/12,2)</f>
        <v/>
      </c>
      <c r="AM67" s="44">
        <f>MIN(N(Debts!$E$12),AP66+AL67)</f>
        <v/>
      </c>
      <c r="AN67" s="44">
        <f>AP66+AL67-AM67</f>
        <v/>
      </c>
      <c r="AO67" s="44">
        <f>MIN(AN67,MAX(0,$C67-SUMIFS($H67:$AU67,$H$6:$AU$6,"Rest",$H$5:$AU$5,"&lt;"&amp;AN$5)))</f>
        <v/>
      </c>
      <c r="AP67" s="44">
        <f>ROUND(AN67-AO67,2)</f>
        <v/>
      </c>
      <c r="AQ67" s="44">
        <f>ROUND(AU66*N(Debts!$D$13)/12,2)</f>
        <v/>
      </c>
      <c r="AR67" s="44">
        <f>MIN(N(Debts!$E$13),AU66+AQ67)</f>
        <v/>
      </c>
      <c r="AS67" s="44">
        <f>AU66+AQ67-AR67</f>
        <v/>
      </c>
      <c r="AT67" s="44">
        <f>MIN(AS67,MAX(0,$C67-SUMIFS($H67:$AU67,$H$6:$AU$6,"Rest",$H$5:$AU$5,"&lt;"&amp;AS$5)))</f>
        <v/>
      </c>
      <c r="AU67" s="44">
        <f>ROUND(AS67-AT67,2)</f>
        <v/>
      </c>
    </row>
    <row r="68">
      <c r="A68" s="43" t="n">
        <v>61</v>
      </c>
      <c r="B68" s="45">
        <f>EDATE(Plan!$C$7,A68-1)</f>
        <v/>
      </c>
      <c r="C68" s="46">
        <f>IF(F67&lt;=0.005,0,MAX(0,Plan!$C$6-SUMIF($H$6:$AU$6,"Min paid",H68:AU68)))</f>
        <v/>
      </c>
      <c r="D68" s="46">
        <f>SUMIF($H$6:$AU$6,"Interest",H68:AU68)</f>
        <v/>
      </c>
      <c r="E68" s="46">
        <f>SUMIF($H$6:$AU$6,"Min paid",H68:AU68)+SUMIF($H$6:$AU$6,"Extra paid",H68:AU68)</f>
        <v/>
      </c>
      <c r="F68" s="46">
        <f>SUMIF($H$6:$AU$6,"Balance",H68:AU68)</f>
        <v/>
      </c>
      <c r="G68" s="47">
        <f>IF(AND(F68&lt;=0.005,F67&gt;0.005),A68,"")</f>
        <v/>
      </c>
      <c r="H68" s="44">
        <f>ROUND(L67*N(Debts!$D$6)/12,2)</f>
        <v/>
      </c>
      <c r="I68" s="44">
        <f>MIN(N(Debts!$E$6),L67+H68)</f>
        <v/>
      </c>
      <c r="J68" s="44">
        <f>L67+H68-I68</f>
        <v/>
      </c>
      <c r="K68" s="44">
        <f>MIN(J68,MAX(0,$C68-SUMIFS($H68:$AU68,$H$6:$AU$6,"Rest",$H$5:$AU$5,"&lt;"&amp;J$5)))</f>
        <v/>
      </c>
      <c r="L68" s="44">
        <f>ROUND(J68-K68,2)</f>
        <v/>
      </c>
      <c r="M68" s="44">
        <f>ROUND(Q67*N(Debts!$D$7)/12,2)</f>
        <v/>
      </c>
      <c r="N68" s="44">
        <f>MIN(N(Debts!$E$7),Q67+M68)</f>
        <v/>
      </c>
      <c r="O68" s="44">
        <f>Q67+M68-N68</f>
        <v/>
      </c>
      <c r="P68" s="44">
        <f>MIN(O68,MAX(0,$C68-SUMIFS($H68:$AU68,$H$6:$AU$6,"Rest",$H$5:$AU$5,"&lt;"&amp;O$5)))</f>
        <v/>
      </c>
      <c r="Q68" s="44">
        <f>ROUND(O68-P68,2)</f>
        <v/>
      </c>
      <c r="R68" s="44">
        <f>ROUND(V67*N(Debts!$D$8)/12,2)</f>
        <v/>
      </c>
      <c r="S68" s="44">
        <f>MIN(N(Debts!$E$8),V67+R68)</f>
        <v/>
      </c>
      <c r="T68" s="44">
        <f>V67+R68-S68</f>
        <v/>
      </c>
      <c r="U68" s="44">
        <f>MIN(T68,MAX(0,$C68-SUMIFS($H68:$AU68,$H$6:$AU$6,"Rest",$H$5:$AU$5,"&lt;"&amp;T$5)))</f>
        <v/>
      </c>
      <c r="V68" s="44">
        <f>ROUND(T68-U68,2)</f>
        <v/>
      </c>
      <c r="W68" s="44">
        <f>ROUND(AA67*N(Debts!$D$9)/12,2)</f>
        <v/>
      </c>
      <c r="X68" s="44">
        <f>MIN(N(Debts!$E$9),AA67+W68)</f>
        <v/>
      </c>
      <c r="Y68" s="44">
        <f>AA67+W68-X68</f>
        <v/>
      </c>
      <c r="Z68" s="44">
        <f>MIN(Y68,MAX(0,$C68-SUMIFS($H68:$AU68,$H$6:$AU$6,"Rest",$H$5:$AU$5,"&lt;"&amp;Y$5)))</f>
        <v/>
      </c>
      <c r="AA68" s="44">
        <f>ROUND(Y68-Z68,2)</f>
        <v/>
      </c>
      <c r="AB68" s="44">
        <f>ROUND(AF67*N(Debts!$D$10)/12,2)</f>
        <v/>
      </c>
      <c r="AC68" s="44">
        <f>MIN(N(Debts!$E$10),AF67+AB68)</f>
        <v/>
      </c>
      <c r="AD68" s="44">
        <f>AF67+AB68-AC68</f>
        <v/>
      </c>
      <c r="AE68" s="44">
        <f>MIN(AD68,MAX(0,$C68-SUMIFS($H68:$AU68,$H$6:$AU$6,"Rest",$H$5:$AU$5,"&lt;"&amp;AD$5)))</f>
        <v/>
      </c>
      <c r="AF68" s="44">
        <f>ROUND(AD68-AE68,2)</f>
        <v/>
      </c>
      <c r="AG68" s="44">
        <f>ROUND(AK67*N(Debts!$D$11)/12,2)</f>
        <v/>
      </c>
      <c r="AH68" s="44">
        <f>MIN(N(Debts!$E$11),AK67+AG68)</f>
        <v/>
      </c>
      <c r="AI68" s="44">
        <f>AK67+AG68-AH68</f>
        <v/>
      </c>
      <c r="AJ68" s="44">
        <f>MIN(AI68,MAX(0,$C68-SUMIFS($H68:$AU68,$H$6:$AU$6,"Rest",$H$5:$AU$5,"&lt;"&amp;AI$5)))</f>
        <v/>
      </c>
      <c r="AK68" s="44">
        <f>ROUND(AI68-AJ68,2)</f>
        <v/>
      </c>
      <c r="AL68" s="44">
        <f>ROUND(AP67*N(Debts!$D$12)/12,2)</f>
        <v/>
      </c>
      <c r="AM68" s="44">
        <f>MIN(N(Debts!$E$12),AP67+AL68)</f>
        <v/>
      </c>
      <c r="AN68" s="44">
        <f>AP67+AL68-AM68</f>
        <v/>
      </c>
      <c r="AO68" s="44">
        <f>MIN(AN68,MAX(0,$C68-SUMIFS($H68:$AU68,$H$6:$AU$6,"Rest",$H$5:$AU$5,"&lt;"&amp;AN$5)))</f>
        <v/>
      </c>
      <c r="AP68" s="44">
        <f>ROUND(AN68-AO68,2)</f>
        <v/>
      </c>
      <c r="AQ68" s="44">
        <f>ROUND(AU67*N(Debts!$D$13)/12,2)</f>
        <v/>
      </c>
      <c r="AR68" s="44">
        <f>MIN(N(Debts!$E$13),AU67+AQ68)</f>
        <v/>
      </c>
      <c r="AS68" s="44">
        <f>AU67+AQ68-AR68</f>
        <v/>
      </c>
      <c r="AT68" s="44">
        <f>MIN(AS68,MAX(0,$C68-SUMIFS($H68:$AU68,$H$6:$AU$6,"Rest",$H$5:$AU$5,"&lt;"&amp;AS$5)))</f>
        <v/>
      </c>
      <c r="AU68" s="44">
        <f>ROUND(AS68-AT68,2)</f>
        <v/>
      </c>
    </row>
    <row r="69">
      <c r="A69" s="43" t="n">
        <v>62</v>
      </c>
      <c r="B69" s="45">
        <f>EDATE(Plan!$C$7,A69-1)</f>
        <v/>
      </c>
      <c r="C69" s="46">
        <f>IF(F68&lt;=0.005,0,MAX(0,Plan!$C$6-SUMIF($H$6:$AU$6,"Min paid",H69:AU69)))</f>
        <v/>
      </c>
      <c r="D69" s="46">
        <f>SUMIF($H$6:$AU$6,"Interest",H69:AU69)</f>
        <v/>
      </c>
      <c r="E69" s="46">
        <f>SUMIF($H$6:$AU$6,"Min paid",H69:AU69)+SUMIF($H$6:$AU$6,"Extra paid",H69:AU69)</f>
        <v/>
      </c>
      <c r="F69" s="46">
        <f>SUMIF($H$6:$AU$6,"Balance",H69:AU69)</f>
        <v/>
      </c>
      <c r="G69" s="47">
        <f>IF(AND(F69&lt;=0.005,F68&gt;0.005),A69,"")</f>
        <v/>
      </c>
      <c r="H69" s="44">
        <f>ROUND(L68*N(Debts!$D$6)/12,2)</f>
        <v/>
      </c>
      <c r="I69" s="44">
        <f>MIN(N(Debts!$E$6),L68+H69)</f>
        <v/>
      </c>
      <c r="J69" s="44">
        <f>L68+H69-I69</f>
        <v/>
      </c>
      <c r="K69" s="44">
        <f>MIN(J69,MAX(0,$C69-SUMIFS($H69:$AU69,$H$6:$AU$6,"Rest",$H$5:$AU$5,"&lt;"&amp;J$5)))</f>
        <v/>
      </c>
      <c r="L69" s="44">
        <f>ROUND(J69-K69,2)</f>
        <v/>
      </c>
      <c r="M69" s="44">
        <f>ROUND(Q68*N(Debts!$D$7)/12,2)</f>
        <v/>
      </c>
      <c r="N69" s="44">
        <f>MIN(N(Debts!$E$7),Q68+M69)</f>
        <v/>
      </c>
      <c r="O69" s="44">
        <f>Q68+M69-N69</f>
        <v/>
      </c>
      <c r="P69" s="44">
        <f>MIN(O69,MAX(0,$C69-SUMIFS($H69:$AU69,$H$6:$AU$6,"Rest",$H$5:$AU$5,"&lt;"&amp;O$5)))</f>
        <v/>
      </c>
      <c r="Q69" s="44">
        <f>ROUND(O69-P69,2)</f>
        <v/>
      </c>
      <c r="R69" s="44">
        <f>ROUND(V68*N(Debts!$D$8)/12,2)</f>
        <v/>
      </c>
      <c r="S69" s="44">
        <f>MIN(N(Debts!$E$8),V68+R69)</f>
        <v/>
      </c>
      <c r="T69" s="44">
        <f>V68+R69-S69</f>
        <v/>
      </c>
      <c r="U69" s="44">
        <f>MIN(T69,MAX(0,$C69-SUMIFS($H69:$AU69,$H$6:$AU$6,"Rest",$H$5:$AU$5,"&lt;"&amp;T$5)))</f>
        <v/>
      </c>
      <c r="V69" s="44">
        <f>ROUND(T69-U69,2)</f>
        <v/>
      </c>
      <c r="W69" s="44">
        <f>ROUND(AA68*N(Debts!$D$9)/12,2)</f>
        <v/>
      </c>
      <c r="X69" s="44">
        <f>MIN(N(Debts!$E$9),AA68+W69)</f>
        <v/>
      </c>
      <c r="Y69" s="44">
        <f>AA68+W69-X69</f>
        <v/>
      </c>
      <c r="Z69" s="44">
        <f>MIN(Y69,MAX(0,$C69-SUMIFS($H69:$AU69,$H$6:$AU$6,"Rest",$H$5:$AU$5,"&lt;"&amp;Y$5)))</f>
        <v/>
      </c>
      <c r="AA69" s="44">
        <f>ROUND(Y69-Z69,2)</f>
        <v/>
      </c>
      <c r="AB69" s="44">
        <f>ROUND(AF68*N(Debts!$D$10)/12,2)</f>
        <v/>
      </c>
      <c r="AC69" s="44">
        <f>MIN(N(Debts!$E$10),AF68+AB69)</f>
        <v/>
      </c>
      <c r="AD69" s="44">
        <f>AF68+AB69-AC69</f>
        <v/>
      </c>
      <c r="AE69" s="44">
        <f>MIN(AD69,MAX(0,$C69-SUMIFS($H69:$AU69,$H$6:$AU$6,"Rest",$H$5:$AU$5,"&lt;"&amp;AD$5)))</f>
        <v/>
      </c>
      <c r="AF69" s="44">
        <f>ROUND(AD69-AE69,2)</f>
        <v/>
      </c>
      <c r="AG69" s="44">
        <f>ROUND(AK68*N(Debts!$D$11)/12,2)</f>
        <v/>
      </c>
      <c r="AH69" s="44">
        <f>MIN(N(Debts!$E$11),AK68+AG69)</f>
        <v/>
      </c>
      <c r="AI69" s="44">
        <f>AK68+AG69-AH69</f>
        <v/>
      </c>
      <c r="AJ69" s="44">
        <f>MIN(AI69,MAX(0,$C69-SUMIFS($H69:$AU69,$H$6:$AU$6,"Rest",$H$5:$AU$5,"&lt;"&amp;AI$5)))</f>
        <v/>
      </c>
      <c r="AK69" s="44">
        <f>ROUND(AI69-AJ69,2)</f>
        <v/>
      </c>
      <c r="AL69" s="44">
        <f>ROUND(AP68*N(Debts!$D$12)/12,2)</f>
        <v/>
      </c>
      <c r="AM69" s="44">
        <f>MIN(N(Debts!$E$12),AP68+AL69)</f>
        <v/>
      </c>
      <c r="AN69" s="44">
        <f>AP68+AL69-AM69</f>
        <v/>
      </c>
      <c r="AO69" s="44">
        <f>MIN(AN69,MAX(0,$C69-SUMIFS($H69:$AU69,$H$6:$AU$6,"Rest",$H$5:$AU$5,"&lt;"&amp;AN$5)))</f>
        <v/>
      </c>
      <c r="AP69" s="44">
        <f>ROUND(AN69-AO69,2)</f>
        <v/>
      </c>
      <c r="AQ69" s="44">
        <f>ROUND(AU68*N(Debts!$D$13)/12,2)</f>
        <v/>
      </c>
      <c r="AR69" s="44">
        <f>MIN(N(Debts!$E$13),AU68+AQ69)</f>
        <v/>
      </c>
      <c r="AS69" s="44">
        <f>AU68+AQ69-AR69</f>
        <v/>
      </c>
      <c r="AT69" s="44">
        <f>MIN(AS69,MAX(0,$C69-SUMIFS($H69:$AU69,$H$6:$AU$6,"Rest",$H$5:$AU$5,"&lt;"&amp;AS$5)))</f>
        <v/>
      </c>
      <c r="AU69" s="44">
        <f>ROUND(AS69-AT69,2)</f>
        <v/>
      </c>
    </row>
    <row r="70">
      <c r="A70" s="43" t="n">
        <v>63</v>
      </c>
      <c r="B70" s="45">
        <f>EDATE(Plan!$C$7,A70-1)</f>
        <v/>
      </c>
      <c r="C70" s="46">
        <f>IF(F69&lt;=0.005,0,MAX(0,Plan!$C$6-SUMIF($H$6:$AU$6,"Min paid",H70:AU70)))</f>
        <v/>
      </c>
      <c r="D70" s="46">
        <f>SUMIF($H$6:$AU$6,"Interest",H70:AU70)</f>
        <v/>
      </c>
      <c r="E70" s="46">
        <f>SUMIF($H$6:$AU$6,"Min paid",H70:AU70)+SUMIF($H$6:$AU$6,"Extra paid",H70:AU70)</f>
        <v/>
      </c>
      <c r="F70" s="46">
        <f>SUMIF($H$6:$AU$6,"Balance",H70:AU70)</f>
        <v/>
      </c>
      <c r="G70" s="47">
        <f>IF(AND(F70&lt;=0.005,F69&gt;0.005),A70,"")</f>
        <v/>
      </c>
      <c r="H70" s="44">
        <f>ROUND(L69*N(Debts!$D$6)/12,2)</f>
        <v/>
      </c>
      <c r="I70" s="44">
        <f>MIN(N(Debts!$E$6),L69+H70)</f>
        <v/>
      </c>
      <c r="J70" s="44">
        <f>L69+H70-I70</f>
        <v/>
      </c>
      <c r="K70" s="44">
        <f>MIN(J70,MAX(0,$C70-SUMIFS($H70:$AU70,$H$6:$AU$6,"Rest",$H$5:$AU$5,"&lt;"&amp;J$5)))</f>
        <v/>
      </c>
      <c r="L70" s="44">
        <f>ROUND(J70-K70,2)</f>
        <v/>
      </c>
      <c r="M70" s="44">
        <f>ROUND(Q69*N(Debts!$D$7)/12,2)</f>
        <v/>
      </c>
      <c r="N70" s="44">
        <f>MIN(N(Debts!$E$7),Q69+M70)</f>
        <v/>
      </c>
      <c r="O70" s="44">
        <f>Q69+M70-N70</f>
        <v/>
      </c>
      <c r="P70" s="44">
        <f>MIN(O70,MAX(0,$C70-SUMIFS($H70:$AU70,$H$6:$AU$6,"Rest",$H$5:$AU$5,"&lt;"&amp;O$5)))</f>
        <v/>
      </c>
      <c r="Q70" s="44">
        <f>ROUND(O70-P70,2)</f>
        <v/>
      </c>
      <c r="R70" s="44">
        <f>ROUND(V69*N(Debts!$D$8)/12,2)</f>
        <v/>
      </c>
      <c r="S70" s="44">
        <f>MIN(N(Debts!$E$8),V69+R70)</f>
        <v/>
      </c>
      <c r="T70" s="44">
        <f>V69+R70-S70</f>
        <v/>
      </c>
      <c r="U70" s="44">
        <f>MIN(T70,MAX(0,$C70-SUMIFS($H70:$AU70,$H$6:$AU$6,"Rest",$H$5:$AU$5,"&lt;"&amp;T$5)))</f>
        <v/>
      </c>
      <c r="V70" s="44">
        <f>ROUND(T70-U70,2)</f>
        <v/>
      </c>
      <c r="W70" s="44">
        <f>ROUND(AA69*N(Debts!$D$9)/12,2)</f>
        <v/>
      </c>
      <c r="X70" s="44">
        <f>MIN(N(Debts!$E$9),AA69+W70)</f>
        <v/>
      </c>
      <c r="Y70" s="44">
        <f>AA69+W70-X70</f>
        <v/>
      </c>
      <c r="Z70" s="44">
        <f>MIN(Y70,MAX(0,$C70-SUMIFS($H70:$AU70,$H$6:$AU$6,"Rest",$H$5:$AU$5,"&lt;"&amp;Y$5)))</f>
        <v/>
      </c>
      <c r="AA70" s="44">
        <f>ROUND(Y70-Z70,2)</f>
        <v/>
      </c>
      <c r="AB70" s="44">
        <f>ROUND(AF69*N(Debts!$D$10)/12,2)</f>
        <v/>
      </c>
      <c r="AC70" s="44">
        <f>MIN(N(Debts!$E$10),AF69+AB70)</f>
        <v/>
      </c>
      <c r="AD70" s="44">
        <f>AF69+AB70-AC70</f>
        <v/>
      </c>
      <c r="AE70" s="44">
        <f>MIN(AD70,MAX(0,$C70-SUMIFS($H70:$AU70,$H$6:$AU$6,"Rest",$H$5:$AU$5,"&lt;"&amp;AD$5)))</f>
        <v/>
      </c>
      <c r="AF70" s="44">
        <f>ROUND(AD70-AE70,2)</f>
        <v/>
      </c>
      <c r="AG70" s="44">
        <f>ROUND(AK69*N(Debts!$D$11)/12,2)</f>
        <v/>
      </c>
      <c r="AH70" s="44">
        <f>MIN(N(Debts!$E$11),AK69+AG70)</f>
        <v/>
      </c>
      <c r="AI70" s="44">
        <f>AK69+AG70-AH70</f>
        <v/>
      </c>
      <c r="AJ70" s="44">
        <f>MIN(AI70,MAX(0,$C70-SUMIFS($H70:$AU70,$H$6:$AU$6,"Rest",$H$5:$AU$5,"&lt;"&amp;AI$5)))</f>
        <v/>
      </c>
      <c r="AK70" s="44">
        <f>ROUND(AI70-AJ70,2)</f>
        <v/>
      </c>
      <c r="AL70" s="44">
        <f>ROUND(AP69*N(Debts!$D$12)/12,2)</f>
        <v/>
      </c>
      <c r="AM70" s="44">
        <f>MIN(N(Debts!$E$12),AP69+AL70)</f>
        <v/>
      </c>
      <c r="AN70" s="44">
        <f>AP69+AL70-AM70</f>
        <v/>
      </c>
      <c r="AO70" s="44">
        <f>MIN(AN70,MAX(0,$C70-SUMIFS($H70:$AU70,$H$6:$AU$6,"Rest",$H$5:$AU$5,"&lt;"&amp;AN$5)))</f>
        <v/>
      </c>
      <c r="AP70" s="44">
        <f>ROUND(AN70-AO70,2)</f>
        <v/>
      </c>
      <c r="AQ70" s="44">
        <f>ROUND(AU69*N(Debts!$D$13)/12,2)</f>
        <v/>
      </c>
      <c r="AR70" s="44">
        <f>MIN(N(Debts!$E$13),AU69+AQ70)</f>
        <v/>
      </c>
      <c r="AS70" s="44">
        <f>AU69+AQ70-AR70</f>
        <v/>
      </c>
      <c r="AT70" s="44">
        <f>MIN(AS70,MAX(0,$C70-SUMIFS($H70:$AU70,$H$6:$AU$6,"Rest",$H$5:$AU$5,"&lt;"&amp;AS$5)))</f>
        <v/>
      </c>
      <c r="AU70" s="44">
        <f>ROUND(AS70-AT70,2)</f>
        <v/>
      </c>
    </row>
    <row r="71">
      <c r="A71" s="43" t="n">
        <v>64</v>
      </c>
      <c r="B71" s="45">
        <f>EDATE(Plan!$C$7,A71-1)</f>
        <v/>
      </c>
      <c r="C71" s="46">
        <f>IF(F70&lt;=0.005,0,MAX(0,Plan!$C$6-SUMIF($H$6:$AU$6,"Min paid",H71:AU71)))</f>
        <v/>
      </c>
      <c r="D71" s="46">
        <f>SUMIF($H$6:$AU$6,"Interest",H71:AU71)</f>
        <v/>
      </c>
      <c r="E71" s="46">
        <f>SUMIF($H$6:$AU$6,"Min paid",H71:AU71)+SUMIF($H$6:$AU$6,"Extra paid",H71:AU71)</f>
        <v/>
      </c>
      <c r="F71" s="46">
        <f>SUMIF($H$6:$AU$6,"Balance",H71:AU71)</f>
        <v/>
      </c>
      <c r="G71" s="47">
        <f>IF(AND(F71&lt;=0.005,F70&gt;0.005),A71,"")</f>
        <v/>
      </c>
      <c r="H71" s="44">
        <f>ROUND(L70*N(Debts!$D$6)/12,2)</f>
        <v/>
      </c>
      <c r="I71" s="44">
        <f>MIN(N(Debts!$E$6),L70+H71)</f>
        <v/>
      </c>
      <c r="J71" s="44">
        <f>L70+H71-I71</f>
        <v/>
      </c>
      <c r="K71" s="44">
        <f>MIN(J71,MAX(0,$C71-SUMIFS($H71:$AU71,$H$6:$AU$6,"Rest",$H$5:$AU$5,"&lt;"&amp;J$5)))</f>
        <v/>
      </c>
      <c r="L71" s="44">
        <f>ROUND(J71-K71,2)</f>
        <v/>
      </c>
      <c r="M71" s="44">
        <f>ROUND(Q70*N(Debts!$D$7)/12,2)</f>
        <v/>
      </c>
      <c r="N71" s="44">
        <f>MIN(N(Debts!$E$7),Q70+M71)</f>
        <v/>
      </c>
      <c r="O71" s="44">
        <f>Q70+M71-N71</f>
        <v/>
      </c>
      <c r="P71" s="44">
        <f>MIN(O71,MAX(0,$C71-SUMIFS($H71:$AU71,$H$6:$AU$6,"Rest",$H$5:$AU$5,"&lt;"&amp;O$5)))</f>
        <v/>
      </c>
      <c r="Q71" s="44">
        <f>ROUND(O71-P71,2)</f>
        <v/>
      </c>
      <c r="R71" s="44">
        <f>ROUND(V70*N(Debts!$D$8)/12,2)</f>
        <v/>
      </c>
      <c r="S71" s="44">
        <f>MIN(N(Debts!$E$8),V70+R71)</f>
        <v/>
      </c>
      <c r="T71" s="44">
        <f>V70+R71-S71</f>
        <v/>
      </c>
      <c r="U71" s="44">
        <f>MIN(T71,MAX(0,$C71-SUMIFS($H71:$AU71,$H$6:$AU$6,"Rest",$H$5:$AU$5,"&lt;"&amp;T$5)))</f>
        <v/>
      </c>
      <c r="V71" s="44">
        <f>ROUND(T71-U71,2)</f>
        <v/>
      </c>
      <c r="W71" s="44">
        <f>ROUND(AA70*N(Debts!$D$9)/12,2)</f>
        <v/>
      </c>
      <c r="X71" s="44">
        <f>MIN(N(Debts!$E$9),AA70+W71)</f>
        <v/>
      </c>
      <c r="Y71" s="44">
        <f>AA70+W71-X71</f>
        <v/>
      </c>
      <c r="Z71" s="44">
        <f>MIN(Y71,MAX(0,$C71-SUMIFS($H71:$AU71,$H$6:$AU$6,"Rest",$H$5:$AU$5,"&lt;"&amp;Y$5)))</f>
        <v/>
      </c>
      <c r="AA71" s="44">
        <f>ROUND(Y71-Z71,2)</f>
        <v/>
      </c>
      <c r="AB71" s="44">
        <f>ROUND(AF70*N(Debts!$D$10)/12,2)</f>
        <v/>
      </c>
      <c r="AC71" s="44">
        <f>MIN(N(Debts!$E$10),AF70+AB71)</f>
        <v/>
      </c>
      <c r="AD71" s="44">
        <f>AF70+AB71-AC71</f>
        <v/>
      </c>
      <c r="AE71" s="44">
        <f>MIN(AD71,MAX(0,$C71-SUMIFS($H71:$AU71,$H$6:$AU$6,"Rest",$H$5:$AU$5,"&lt;"&amp;AD$5)))</f>
        <v/>
      </c>
      <c r="AF71" s="44">
        <f>ROUND(AD71-AE71,2)</f>
        <v/>
      </c>
      <c r="AG71" s="44">
        <f>ROUND(AK70*N(Debts!$D$11)/12,2)</f>
        <v/>
      </c>
      <c r="AH71" s="44">
        <f>MIN(N(Debts!$E$11),AK70+AG71)</f>
        <v/>
      </c>
      <c r="AI71" s="44">
        <f>AK70+AG71-AH71</f>
        <v/>
      </c>
      <c r="AJ71" s="44">
        <f>MIN(AI71,MAX(0,$C71-SUMIFS($H71:$AU71,$H$6:$AU$6,"Rest",$H$5:$AU$5,"&lt;"&amp;AI$5)))</f>
        <v/>
      </c>
      <c r="AK71" s="44">
        <f>ROUND(AI71-AJ71,2)</f>
        <v/>
      </c>
      <c r="AL71" s="44">
        <f>ROUND(AP70*N(Debts!$D$12)/12,2)</f>
        <v/>
      </c>
      <c r="AM71" s="44">
        <f>MIN(N(Debts!$E$12),AP70+AL71)</f>
        <v/>
      </c>
      <c r="AN71" s="44">
        <f>AP70+AL71-AM71</f>
        <v/>
      </c>
      <c r="AO71" s="44">
        <f>MIN(AN71,MAX(0,$C71-SUMIFS($H71:$AU71,$H$6:$AU$6,"Rest",$H$5:$AU$5,"&lt;"&amp;AN$5)))</f>
        <v/>
      </c>
      <c r="AP71" s="44">
        <f>ROUND(AN71-AO71,2)</f>
        <v/>
      </c>
      <c r="AQ71" s="44">
        <f>ROUND(AU70*N(Debts!$D$13)/12,2)</f>
        <v/>
      </c>
      <c r="AR71" s="44">
        <f>MIN(N(Debts!$E$13),AU70+AQ71)</f>
        <v/>
      </c>
      <c r="AS71" s="44">
        <f>AU70+AQ71-AR71</f>
        <v/>
      </c>
      <c r="AT71" s="44">
        <f>MIN(AS71,MAX(0,$C71-SUMIFS($H71:$AU71,$H$6:$AU$6,"Rest",$H$5:$AU$5,"&lt;"&amp;AS$5)))</f>
        <v/>
      </c>
      <c r="AU71" s="44">
        <f>ROUND(AS71-AT71,2)</f>
        <v/>
      </c>
    </row>
    <row r="72">
      <c r="A72" s="43" t="n">
        <v>65</v>
      </c>
      <c r="B72" s="45">
        <f>EDATE(Plan!$C$7,A72-1)</f>
        <v/>
      </c>
      <c r="C72" s="46">
        <f>IF(F71&lt;=0.005,0,MAX(0,Plan!$C$6-SUMIF($H$6:$AU$6,"Min paid",H72:AU72)))</f>
        <v/>
      </c>
      <c r="D72" s="46">
        <f>SUMIF($H$6:$AU$6,"Interest",H72:AU72)</f>
        <v/>
      </c>
      <c r="E72" s="46">
        <f>SUMIF($H$6:$AU$6,"Min paid",H72:AU72)+SUMIF($H$6:$AU$6,"Extra paid",H72:AU72)</f>
        <v/>
      </c>
      <c r="F72" s="46">
        <f>SUMIF($H$6:$AU$6,"Balance",H72:AU72)</f>
        <v/>
      </c>
      <c r="G72" s="47">
        <f>IF(AND(F72&lt;=0.005,F71&gt;0.005),A72,"")</f>
        <v/>
      </c>
      <c r="H72" s="44">
        <f>ROUND(L71*N(Debts!$D$6)/12,2)</f>
        <v/>
      </c>
      <c r="I72" s="44">
        <f>MIN(N(Debts!$E$6),L71+H72)</f>
        <v/>
      </c>
      <c r="J72" s="44">
        <f>L71+H72-I72</f>
        <v/>
      </c>
      <c r="K72" s="44">
        <f>MIN(J72,MAX(0,$C72-SUMIFS($H72:$AU72,$H$6:$AU$6,"Rest",$H$5:$AU$5,"&lt;"&amp;J$5)))</f>
        <v/>
      </c>
      <c r="L72" s="44">
        <f>ROUND(J72-K72,2)</f>
        <v/>
      </c>
      <c r="M72" s="44">
        <f>ROUND(Q71*N(Debts!$D$7)/12,2)</f>
        <v/>
      </c>
      <c r="N72" s="44">
        <f>MIN(N(Debts!$E$7),Q71+M72)</f>
        <v/>
      </c>
      <c r="O72" s="44">
        <f>Q71+M72-N72</f>
        <v/>
      </c>
      <c r="P72" s="44">
        <f>MIN(O72,MAX(0,$C72-SUMIFS($H72:$AU72,$H$6:$AU$6,"Rest",$H$5:$AU$5,"&lt;"&amp;O$5)))</f>
        <v/>
      </c>
      <c r="Q72" s="44">
        <f>ROUND(O72-P72,2)</f>
        <v/>
      </c>
      <c r="R72" s="44">
        <f>ROUND(V71*N(Debts!$D$8)/12,2)</f>
        <v/>
      </c>
      <c r="S72" s="44">
        <f>MIN(N(Debts!$E$8),V71+R72)</f>
        <v/>
      </c>
      <c r="T72" s="44">
        <f>V71+R72-S72</f>
        <v/>
      </c>
      <c r="U72" s="44">
        <f>MIN(T72,MAX(0,$C72-SUMIFS($H72:$AU72,$H$6:$AU$6,"Rest",$H$5:$AU$5,"&lt;"&amp;T$5)))</f>
        <v/>
      </c>
      <c r="V72" s="44">
        <f>ROUND(T72-U72,2)</f>
        <v/>
      </c>
      <c r="W72" s="44">
        <f>ROUND(AA71*N(Debts!$D$9)/12,2)</f>
        <v/>
      </c>
      <c r="X72" s="44">
        <f>MIN(N(Debts!$E$9),AA71+W72)</f>
        <v/>
      </c>
      <c r="Y72" s="44">
        <f>AA71+W72-X72</f>
        <v/>
      </c>
      <c r="Z72" s="44">
        <f>MIN(Y72,MAX(0,$C72-SUMIFS($H72:$AU72,$H$6:$AU$6,"Rest",$H$5:$AU$5,"&lt;"&amp;Y$5)))</f>
        <v/>
      </c>
      <c r="AA72" s="44">
        <f>ROUND(Y72-Z72,2)</f>
        <v/>
      </c>
      <c r="AB72" s="44">
        <f>ROUND(AF71*N(Debts!$D$10)/12,2)</f>
        <v/>
      </c>
      <c r="AC72" s="44">
        <f>MIN(N(Debts!$E$10),AF71+AB72)</f>
        <v/>
      </c>
      <c r="AD72" s="44">
        <f>AF71+AB72-AC72</f>
        <v/>
      </c>
      <c r="AE72" s="44">
        <f>MIN(AD72,MAX(0,$C72-SUMIFS($H72:$AU72,$H$6:$AU$6,"Rest",$H$5:$AU$5,"&lt;"&amp;AD$5)))</f>
        <v/>
      </c>
      <c r="AF72" s="44">
        <f>ROUND(AD72-AE72,2)</f>
        <v/>
      </c>
      <c r="AG72" s="44">
        <f>ROUND(AK71*N(Debts!$D$11)/12,2)</f>
        <v/>
      </c>
      <c r="AH72" s="44">
        <f>MIN(N(Debts!$E$11),AK71+AG72)</f>
        <v/>
      </c>
      <c r="AI72" s="44">
        <f>AK71+AG72-AH72</f>
        <v/>
      </c>
      <c r="AJ72" s="44">
        <f>MIN(AI72,MAX(0,$C72-SUMIFS($H72:$AU72,$H$6:$AU$6,"Rest",$H$5:$AU$5,"&lt;"&amp;AI$5)))</f>
        <v/>
      </c>
      <c r="AK72" s="44">
        <f>ROUND(AI72-AJ72,2)</f>
        <v/>
      </c>
      <c r="AL72" s="44">
        <f>ROUND(AP71*N(Debts!$D$12)/12,2)</f>
        <v/>
      </c>
      <c r="AM72" s="44">
        <f>MIN(N(Debts!$E$12),AP71+AL72)</f>
        <v/>
      </c>
      <c r="AN72" s="44">
        <f>AP71+AL72-AM72</f>
        <v/>
      </c>
      <c r="AO72" s="44">
        <f>MIN(AN72,MAX(0,$C72-SUMIFS($H72:$AU72,$H$6:$AU$6,"Rest",$H$5:$AU$5,"&lt;"&amp;AN$5)))</f>
        <v/>
      </c>
      <c r="AP72" s="44">
        <f>ROUND(AN72-AO72,2)</f>
        <v/>
      </c>
      <c r="AQ72" s="44">
        <f>ROUND(AU71*N(Debts!$D$13)/12,2)</f>
        <v/>
      </c>
      <c r="AR72" s="44">
        <f>MIN(N(Debts!$E$13),AU71+AQ72)</f>
        <v/>
      </c>
      <c r="AS72" s="44">
        <f>AU71+AQ72-AR72</f>
        <v/>
      </c>
      <c r="AT72" s="44">
        <f>MIN(AS72,MAX(0,$C72-SUMIFS($H72:$AU72,$H$6:$AU$6,"Rest",$H$5:$AU$5,"&lt;"&amp;AS$5)))</f>
        <v/>
      </c>
      <c r="AU72" s="44">
        <f>ROUND(AS72-AT72,2)</f>
        <v/>
      </c>
    </row>
    <row r="73">
      <c r="A73" s="43" t="n">
        <v>66</v>
      </c>
      <c r="B73" s="45">
        <f>EDATE(Plan!$C$7,A73-1)</f>
        <v/>
      </c>
      <c r="C73" s="46">
        <f>IF(F72&lt;=0.005,0,MAX(0,Plan!$C$6-SUMIF($H$6:$AU$6,"Min paid",H73:AU73)))</f>
        <v/>
      </c>
      <c r="D73" s="46">
        <f>SUMIF($H$6:$AU$6,"Interest",H73:AU73)</f>
        <v/>
      </c>
      <c r="E73" s="46">
        <f>SUMIF($H$6:$AU$6,"Min paid",H73:AU73)+SUMIF($H$6:$AU$6,"Extra paid",H73:AU73)</f>
        <v/>
      </c>
      <c r="F73" s="46">
        <f>SUMIF($H$6:$AU$6,"Balance",H73:AU73)</f>
        <v/>
      </c>
      <c r="G73" s="47">
        <f>IF(AND(F73&lt;=0.005,F72&gt;0.005),A73,"")</f>
        <v/>
      </c>
      <c r="H73" s="44">
        <f>ROUND(L72*N(Debts!$D$6)/12,2)</f>
        <v/>
      </c>
      <c r="I73" s="44">
        <f>MIN(N(Debts!$E$6),L72+H73)</f>
        <v/>
      </c>
      <c r="J73" s="44">
        <f>L72+H73-I73</f>
        <v/>
      </c>
      <c r="K73" s="44">
        <f>MIN(J73,MAX(0,$C73-SUMIFS($H73:$AU73,$H$6:$AU$6,"Rest",$H$5:$AU$5,"&lt;"&amp;J$5)))</f>
        <v/>
      </c>
      <c r="L73" s="44">
        <f>ROUND(J73-K73,2)</f>
        <v/>
      </c>
      <c r="M73" s="44">
        <f>ROUND(Q72*N(Debts!$D$7)/12,2)</f>
        <v/>
      </c>
      <c r="N73" s="44">
        <f>MIN(N(Debts!$E$7),Q72+M73)</f>
        <v/>
      </c>
      <c r="O73" s="44">
        <f>Q72+M73-N73</f>
        <v/>
      </c>
      <c r="P73" s="44">
        <f>MIN(O73,MAX(0,$C73-SUMIFS($H73:$AU73,$H$6:$AU$6,"Rest",$H$5:$AU$5,"&lt;"&amp;O$5)))</f>
        <v/>
      </c>
      <c r="Q73" s="44">
        <f>ROUND(O73-P73,2)</f>
        <v/>
      </c>
      <c r="R73" s="44">
        <f>ROUND(V72*N(Debts!$D$8)/12,2)</f>
        <v/>
      </c>
      <c r="S73" s="44">
        <f>MIN(N(Debts!$E$8),V72+R73)</f>
        <v/>
      </c>
      <c r="T73" s="44">
        <f>V72+R73-S73</f>
        <v/>
      </c>
      <c r="U73" s="44">
        <f>MIN(T73,MAX(0,$C73-SUMIFS($H73:$AU73,$H$6:$AU$6,"Rest",$H$5:$AU$5,"&lt;"&amp;T$5)))</f>
        <v/>
      </c>
      <c r="V73" s="44">
        <f>ROUND(T73-U73,2)</f>
        <v/>
      </c>
      <c r="W73" s="44">
        <f>ROUND(AA72*N(Debts!$D$9)/12,2)</f>
        <v/>
      </c>
      <c r="X73" s="44">
        <f>MIN(N(Debts!$E$9),AA72+W73)</f>
        <v/>
      </c>
      <c r="Y73" s="44">
        <f>AA72+W73-X73</f>
        <v/>
      </c>
      <c r="Z73" s="44">
        <f>MIN(Y73,MAX(0,$C73-SUMIFS($H73:$AU73,$H$6:$AU$6,"Rest",$H$5:$AU$5,"&lt;"&amp;Y$5)))</f>
        <v/>
      </c>
      <c r="AA73" s="44">
        <f>ROUND(Y73-Z73,2)</f>
        <v/>
      </c>
      <c r="AB73" s="44">
        <f>ROUND(AF72*N(Debts!$D$10)/12,2)</f>
        <v/>
      </c>
      <c r="AC73" s="44">
        <f>MIN(N(Debts!$E$10),AF72+AB73)</f>
        <v/>
      </c>
      <c r="AD73" s="44">
        <f>AF72+AB73-AC73</f>
        <v/>
      </c>
      <c r="AE73" s="44">
        <f>MIN(AD73,MAX(0,$C73-SUMIFS($H73:$AU73,$H$6:$AU$6,"Rest",$H$5:$AU$5,"&lt;"&amp;AD$5)))</f>
        <v/>
      </c>
      <c r="AF73" s="44">
        <f>ROUND(AD73-AE73,2)</f>
        <v/>
      </c>
      <c r="AG73" s="44">
        <f>ROUND(AK72*N(Debts!$D$11)/12,2)</f>
        <v/>
      </c>
      <c r="AH73" s="44">
        <f>MIN(N(Debts!$E$11),AK72+AG73)</f>
        <v/>
      </c>
      <c r="AI73" s="44">
        <f>AK72+AG73-AH73</f>
        <v/>
      </c>
      <c r="AJ73" s="44">
        <f>MIN(AI73,MAX(0,$C73-SUMIFS($H73:$AU73,$H$6:$AU$6,"Rest",$H$5:$AU$5,"&lt;"&amp;AI$5)))</f>
        <v/>
      </c>
      <c r="AK73" s="44">
        <f>ROUND(AI73-AJ73,2)</f>
        <v/>
      </c>
      <c r="AL73" s="44">
        <f>ROUND(AP72*N(Debts!$D$12)/12,2)</f>
        <v/>
      </c>
      <c r="AM73" s="44">
        <f>MIN(N(Debts!$E$12),AP72+AL73)</f>
        <v/>
      </c>
      <c r="AN73" s="44">
        <f>AP72+AL73-AM73</f>
        <v/>
      </c>
      <c r="AO73" s="44">
        <f>MIN(AN73,MAX(0,$C73-SUMIFS($H73:$AU73,$H$6:$AU$6,"Rest",$H$5:$AU$5,"&lt;"&amp;AN$5)))</f>
        <v/>
      </c>
      <c r="AP73" s="44">
        <f>ROUND(AN73-AO73,2)</f>
        <v/>
      </c>
      <c r="AQ73" s="44">
        <f>ROUND(AU72*N(Debts!$D$13)/12,2)</f>
        <v/>
      </c>
      <c r="AR73" s="44">
        <f>MIN(N(Debts!$E$13),AU72+AQ73)</f>
        <v/>
      </c>
      <c r="AS73" s="44">
        <f>AU72+AQ73-AR73</f>
        <v/>
      </c>
      <c r="AT73" s="44">
        <f>MIN(AS73,MAX(0,$C73-SUMIFS($H73:$AU73,$H$6:$AU$6,"Rest",$H$5:$AU$5,"&lt;"&amp;AS$5)))</f>
        <v/>
      </c>
      <c r="AU73" s="44">
        <f>ROUND(AS73-AT73,2)</f>
        <v/>
      </c>
    </row>
    <row r="74">
      <c r="A74" s="43" t="n">
        <v>67</v>
      </c>
      <c r="B74" s="45">
        <f>EDATE(Plan!$C$7,A74-1)</f>
        <v/>
      </c>
      <c r="C74" s="46">
        <f>IF(F73&lt;=0.005,0,MAX(0,Plan!$C$6-SUMIF($H$6:$AU$6,"Min paid",H74:AU74)))</f>
        <v/>
      </c>
      <c r="D74" s="46">
        <f>SUMIF($H$6:$AU$6,"Interest",H74:AU74)</f>
        <v/>
      </c>
      <c r="E74" s="46">
        <f>SUMIF($H$6:$AU$6,"Min paid",H74:AU74)+SUMIF($H$6:$AU$6,"Extra paid",H74:AU74)</f>
        <v/>
      </c>
      <c r="F74" s="46">
        <f>SUMIF($H$6:$AU$6,"Balance",H74:AU74)</f>
        <v/>
      </c>
      <c r="G74" s="47">
        <f>IF(AND(F74&lt;=0.005,F73&gt;0.005),A74,"")</f>
        <v/>
      </c>
      <c r="H74" s="44">
        <f>ROUND(L73*N(Debts!$D$6)/12,2)</f>
        <v/>
      </c>
      <c r="I74" s="44">
        <f>MIN(N(Debts!$E$6),L73+H74)</f>
        <v/>
      </c>
      <c r="J74" s="44">
        <f>L73+H74-I74</f>
        <v/>
      </c>
      <c r="K74" s="44">
        <f>MIN(J74,MAX(0,$C74-SUMIFS($H74:$AU74,$H$6:$AU$6,"Rest",$H$5:$AU$5,"&lt;"&amp;J$5)))</f>
        <v/>
      </c>
      <c r="L74" s="44">
        <f>ROUND(J74-K74,2)</f>
        <v/>
      </c>
      <c r="M74" s="44">
        <f>ROUND(Q73*N(Debts!$D$7)/12,2)</f>
        <v/>
      </c>
      <c r="N74" s="44">
        <f>MIN(N(Debts!$E$7),Q73+M74)</f>
        <v/>
      </c>
      <c r="O74" s="44">
        <f>Q73+M74-N74</f>
        <v/>
      </c>
      <c r="P74" s="44">
        <f>MIN(O74,MAX(0,$C74-SUMIFS($H74:$AU74,$H$6:$AU$6,"Rest",$H$5:$AU$5,"&lt;"&amp;O$5)))</f>
        <v/>
      </c>
      <c r="Q74" s="44">
        <f>ROUND(O74-P74,2)</f>
        <v/>
      </c>
      <c r="R74" s="44">
        <f>ROUND(V73*N(Debts!$D$8)/12,2)</f>
        <v/>
      </c>
      <c r="S74" s="44">
        <f>MIN(N(Debts!$E$8),V73+R74)</f>
        <v/>
      </c>
      <c r="T74" s="44">
        <f>V73+R74-S74</f>
        <v/>
      </c>
      <c r="U74" s="44">
        <f>MIN(T74,MAX(0,$C74-SUMIFS($H74:$AU74,$H$6:$AU$6,"Rest",$H$5:$AU$5,"&lt;"&amp;T$5)))</f>
        <v/>
      </c>
      <c r="V74" s="44">
        <f>ROUND(T74-U74,2)</f>
        <v/>
      </c>
      <c r="W74" s="44">
        <f>ROUND(AA73*N(Debts!$D$9)/12,2)</f>
        <v/>
      </c>
      <c r="X74" s="44">
        <f>MIN(N(Debts!$E$9),AA73+W74)</f>
        <v/>
      </c>
      <c r="Y74" s="44">
        <f>AA73+W74-X74</f>
        <v/>
      </c>
      <c r="Z74" s="44">
        <f>MIN(Y74,MAX(0,$C74-SUMIFS($H74:$AU74,$H$6:$AU$6,"Rest",$H$5:$AU$5,"&lt;"&amp;Y$5)))</f>
        <v/>
      </c>
      <c r="AA74" s="44">
        <f>ROUND(Y74-Z74,2)</f>
        <v/>
      </c>
      <c r="AB74" s="44">
        <f>ROUND(AF73*N(Debts!$D$10)/12,2)</f>
        <v/>
      </c>
      <c r="AC74" s="44">
        <f>MIN(N(Debts!$E$10),AF73+AB74)</f>
        <v/>
      </c>
      <c r="AD74" s="44">
        <f>AF73+AB74-AC74</f>
        <v/>
      </c>
      <c r="AE74" s="44">
        <f>MIN(AD74,MAX(0,$C74-SUMIFS($H74:$AU74,$H$6:$AU$6,"Rest",$H$5:$AU$5,"&lt;"&amp;AD$5)))</f>
        <v/>
      </c>
      <c r="AF74" s="44">
        <f>ROUND(AD74-AE74,2)</f>
        <v/>
      </c>
      <c r="AG74" s="44">
        <f>ROUND(AK73*N(Debts!$D$11)/12,2)</f>
        <v/>
      </c>
      <c r="AH74" s="44">
        <f>MIN(N(Debts!$E$11),AK73+AG74)</f>
        <v/>
      </c>
      <c r="AI74" s="44">
        <f>AK73+AG74-AH74</f>
        <v/>
      </c>
      <c r="AJ74" s="44">
        <f>MIN(AI74,MAX(0,$C74-SUMIFS($H74:$AU74,$H$6:$AU$6,"Rest",$H$5:$AU$5,"&lt;"&amp;AI$5)))</f>
        <v/>
      </c>
      <c r="AK74" s="44">
        <f>ROUND(AI74-AJ74,2)</f>
        <v/>
      </c>
      <c r="AL74" s="44">
        <f>ROUND(AP73*N(Debts!$D$12)/12,2)</f>
        <v/>
      </c>
      <c r="AM74" s="44">
        <f>MIN(N(Debts!$E$12),AP73+AL74)</f>
        <v/>
      </c>
      <c r="AN74" s="44">
        <f>AP73+AL74-AM74</f>
        <v/>
      </c>
      <c r="AO74" s="44">
        <f>MIN(AN74,MAX(0,$C74-SUMIFS($H74:$AU74,$H$6:$AU$6,"Rest",$H$5:$AU$5,"&lt;"&amp;AN$5)))</f>
        <v/>
      </c>
      <c r="AP74" s="44">
        <f>ROUND(AN74-AO74,2)</f>
        <v/>
      </c>
      <c r="AQ74" s="44">
        <f>ROUND(AU73*N(Debts!$D$13)/12,2)</f>
        <v/>
      </c>
      <c r="AR74" s="44">
        <f>MIN(N(Debts!$E$13),AU73+AQ74)</f>
        <v/>
      </c>
      <c r="AS74" s="44">
        <f>AU73+AQ74-AR74</f>
        <v/>
      </c>
      <c r="AT74" s="44">
        <f>MIN(AS74,MAX(0,$C74-SUMIFS($H74:$AU74,$H$6:$AU$6,"Rest",$H$5:$AU$5,"&lt;"&amp;AS$5)))</f>
        <v/>
      </c>
      <c r="AU74" s="44">
        <f>ROUND(AS74-AT74,2)</f>
        <v/>
      </c>
    </row>
    <row r="75">
      <c r="A75" s="43" t="n">
        <v>68</v>
      </c>
      <c r="B75" s="45">
        <f>EDATE(Plan!$C$7,A75-1)</f>
        <v/>
      </c>
      <c r="C75" s="46">
        <f>IF(F74&lt;=0.005,0,MAX(0,Plan!$C$6-SUMIF($H$6:$AU$6,"Min paid",H75:AU75)))</f>
        <v/>
      </c>
      <c r="D75" s="46">
        <f>SUMIF($H$6:$AU$6,"Interest",H75:AU75)</f>
        <v/>
      </c>
      <c r="E75" s="46">
        <f>SUMIF($H$6:$AU$6,"Min paid",H75:AU75)+SUMIF($H$6:$AU$6,"Extra paid",H75:AU75)</f>
        <v/>
      </c>
      <c r="F75" s="46">
        <f>SUMIF($H$6:$AU$6,"Balance",H75:AU75)</f>
        <v/>
      </c>
      <c r="G75" s="47">
        <f>IF(AND(F75&lt;=0.005,F74&gt;0.005),A75,"")</f>
        <v/>
      </c>
      <c r="H75" s="44">
        <f>ROUND(L74*N(Debts!$D$6)/12,2)</f>
        <v/>
      </c>
      <c r="I75" s="44">
        <f>MIN(N(Debts!$E$6),L74+H75)</f>
        <v/>
      </c>
      <c r="J75" s="44">
        <f>L74+H75-I75</f>
        <v/>
      </c>
      <c r="K75" s="44">
        <f>MIN(J75,MAX(0,$C75-SUMIFS($H75:$AU75,$H$6:$AU$6,"Rest",$H$5:$AU$5,"&lt;"&amp;J$5)))</f>
        <v/>
      </c>
      <c r="L75" s="44">
        <f>ROUND(J75-K75,2)</f>
        <v/>
      </c>
      <c r="M75" s="44">
        <f>ROUND(Q74*N(Debts!$D$7)/12,2)</f>
        <v/>
      </c>
      <c r="N75" s="44">
        <f>MIN(N(Debts!$E$7),Q74+M75)</f>
        <v/>
      </c>
      <c r="O75" s="44">
        <f>Q74+M75-N75</f>
        <v/>
      </c>
      <c r="P75" s="44">
        <f>MIN(O75,MAX(0,$C75-SUMIFS($H75:$AU75,$H$6:$AU$6,"Rest",$H$5:$AU$5,"&lt;"&amp;O$5)))</f>
        <v/>
      </c>
      <c r="Q75" s="44">
        <f>ROUND(O75-P75,2)</f>
        <v/>
      </c>
      <c r="R75" s="44">
        <f>ROUND(V74*N(Debts!$D$8)/12,2)</f>
        <v/>
      </c>
      <c r="S75" s="44">
        <f>MIN(N(Debts!$E$8),V74+R75)</f>
        <v/>
      </c>
      <c r="T75" s="44">
        <f>V74+R75-S75</f>
        <v/>
      </c>
      <c r="U75" s="44">
        <f>MIN(T75,MAX(0,$C75-SUMIFS($H75:$AU75,$H$6:$AU$6,"Rest",$H$5:$AU$5,"&lt;"&amp;T$5)))</f>
        <v/>
      </c>
      <c r="V75" s="44">
        <f>ROUND(T75-U75,2)</f>
        <v/>
      </c>
      <c r="W75" s="44">
        <f>ROUND(AA74*N(Debts!$D$9)/12,2)</f>
        <v/>
      </c>
      <c r="X75" s="44">
        <f>MIN(N(Debts!$E$9),AA74+W75)</f>
        <v/>
      </c>
      <c r="Y75" s="44">
        <f>AA74+W75-X75</f>
        <v/>
      </c>
      <c r="Z75" s="44">
        <f>MIN(Y75,MAX(0,$C75-SUMIFS($H75:$AU75,$H$6:$AU$6,"Rest",$H$5:$AU$5,"&lt;"&amp;Y$5)))</f>
        <v/>
      </c>
      <c r="AA75" s="44">
        <f>ROUND(Y75-Z75,2)</f>
        <v/>
      </c>
      <c r="AB75" s="44">
        <f>ROUND(AF74*N(Debts!$D$10)/12,2)</f>
        <v/>
      </c>
      <c r="AC75" s="44">
        <f>MIN(N(Debts!$E$10),AF74+AB75)</f>
        <v/>
      </c>
      <c r="AD75" s="44">
        <f>AF74+AB75-AC75</f>
        <v/>
      </c>
      <c r="AE75" s="44">
        <f>MIN(AD75,MAX(0,$C75-SUMIFS($H75:$AU75,$H$6:$AU$6,"Rest",$H$5:$AU$5,"&lt;"&amp;AD$5)))</f>
        <v/>
      </c>
      <c r="AF75" s="44">
        <f>ROUND(AD75-AE75,2)</f>
        <v/>
      </c>
      <c r="AG75" s="44">
        <f>ROUND(AK74*N(Debts!$D$11)/12,2)</f>
        <v/>
      </c>
      <c r="AH75" s="44">
        <f>MIN(N(Debts!$E$11),AK74+AG75)</f>
        <v/>
      </c>
      <c r="AI75" s="44">
        <f>AK74+AG75-AH75</f>
        <v/>
      </c>
      <c r="AJ75" s="44">
        <f>MIN(AI75,MAX(0,$C75-SUMIFS($H75:$AU75,$H$6:$AU$6,"Rest",$H$5:$AU$5,"&lt;"&amp;AI$5)))</f>
        <v/>
      </c>
      <c r="AK75" s="44">
        <f>ROUND(AI75-AJ75,2)</f>
        <v/>
      </c>
      <c r="AL75" s="44">
        <f>ROUND(AP74*N(Debts!$D$12)/12,2)</f>
        <v/>
      </c>
      <c r="AM75" s="44">
        <f>MIN(N(Debts!$E$12),AP74+AL75)</f>
        <v/>
      </c>
      <c r="AN75" s="44">
        <f>AP74+AL75-AM75</f>
        <v/>
      </c>
      <c r="AO75" s="44">
        <f>MIN(AN75,MAX(0,$C75-SUMIFS($H75:$AU75,$H$6:$AU$6,"Rest",$H$5:$AU$5,"&lt;"&amp;AN$5)))</f>
        <v/>
      </c>
      <c r="AP75" s="44">
        <f>ROUND(AN75-AO75,2)</f>
        <v/>
      </c>
      <c r="AQ75" s="44">
        <f>ROUND(AU74*N(Debts!$D$13)/12,2)</f>
        <v/>
      </c>
      <c r="AR75" s="44">
        <f>MIN(N(Debts!$E$13),AU74+AQ75)</f>
        <v/>
      </c>
      <c r="AS75" s="44">
        <f>AU74+AQ75-AR75</f>
        <v/>
      </c>
      <c r="AT75" s="44">
        <f>MIN(AS75,MAX(0,$C75-SUMIFS($H75:$AU75,$H$6:$AU$6,"Rest",$H$5:$AU$5,"&lt;"&amp;AS$5)))</f>
        <v/>
      </c>
      <c r="AU75" s="44">
        <f>ROUND(AS75-AT75,2)</f>
        <v/>
      </c>
    </row>
    <row r="76">
      <c r="A76" s="43" t="n">
        <v>69</v>
      </c>
      <c r="B76" s="45">
        <f>EDATE(Plan!$C$7,A76-1)</f>
        <v/>
      </c>
      <c r="C76" s="46">
        <f>IF(F75&lt;=0.005,0,MAX(0,Plan!$C$6-SUMIF($H$6:$AU$6,"Min paid",H76:AU76)))</f>
        <v/>
      </c>
      <c r="D76" s="46">
        <f>SUMIF($H$6:$AU$6,"Interest",H76:AU76)</f>
        <v/>
      </c>
      <c r="E76" s="46">
        <f>SUMIF($H$6:$AU$6,"Min paid",H76:AU76)+SUMIF($H$6:$AU$6,"Extra paid",H76:AU76)</f>
        <v/>
      </c>
      <c r="F76" s="46">
        <f>SUMIF($H$6:$AU$6,"Balance",H76:AU76)</f>
        <v/>
      </c>
      <c r="G76" s="47">
        <f>IF(AND(F76&lt;=0.005,F75&gt;0.005),A76,"")</f>
        <v/>
      </c>
      <c r="H76" s="44">
        <f>ROUND(L75*N(Debts!$D$6)/12,2)</f>
        <v/>
      </c>
      <c r="I76" s="44">
        <f>MIN(N(Debts!$E$6),L75+H76)</f>
        <v/>
      </c>
      <c r="J76" s="44">
        <f>L75+H76-I76</f>
        <v/>
      </c>
      <c r="K76" s="44">
        <f>MIN(J76,MAX(0,$C76-SUMIFS($H76:$AU76,$H$6:$AU$6,"Rest",$H$5:$AU$5,"&lt;"&amp;J$5)))</f>
        <v/>
      </c>
      <c r="L76" s="44">
        <f>ROUND(J76-K76,2)</f>
        <v/>
      </c>
      <c r="M76" s="44">
        <f>ROUND(Q75*N(Debts!$D$7)/12,2)</f>
        <v/>
      </c>
      <c r="N76" s="44">
        <f>MIN(N(Debts!$E$7),Q75+M76)</f>
        <v/>
      </c>
      <c r="O76" s="44">
        <f>Q75+M76-N76</f>
        <v/>
      </c>
      <c r="P76" s="44">
        <f>MIN(O76,MAX(0,$C76-SUMIFS($H76:$AU76,$H$6:$AU$6,"Rest",$H$5:$AU$5,"&lt;"&amp;O$5)))</f>
        <v/>
      </c>
      <c r="Q76" s="44">
        <f>ROUND(O76-P76,2)</f>
        <v/>
      </c>
      <c r="R76" s="44">
        <f>ROUND(V75*N(Debts!$D$8)/12,2)</f>
        <v/>
      </c>
      <c r="S76" s="44">
        <f>MIN(N(Debts!$E$8),V75+R76)</f>
        <v/>
      </c>
      <c r="T76" s="44">
        <f>V75+R76-S76</f>
        <v/>
      </c>
      <c r="U76" s="44">
        <f>MIN(T76,MAX(0,$C76-SUMIFS($H76:$AU76,$H$6:$AU$6,"Rest",$H$5:$AU$5,"&lt;"&amp;T$5)))</f>
        <v/>
      </c>
      <c r="V76" s="44">
        <f>ROUND(T76-U76,2)</f>
        <v/>
      </c>
      <c r="W76" s="44">
        <f>ROUND(AA75*N(Debts!$D$9)/12,2)</f>
        <v/>
      </c>
      <c r="X76" s="44">
        <f>MIN(N(Debts!$E$9),AA75+W76)</f>
        <v/>
      </c>
      <c r="Y76" s="44">
        <f>AA75+W76-X76</f>
        <v/>
      </c>
      <c r="Z76" s="44">
        <f>MIN(Y76,MAX(0,$C76-SUMIFS($H76:$AU76,$H$6:$AU$6,"Rest",$H$5:$AU$5,"&lt;"&amp;Y$5)))</f>
        <v/>
      </c>
      <c r="AA76" s="44">
        <f>ROUND(Y76-Z76,2)</f>
        <v/>
      </c>
      <c r="AB76" s="44">
        <f>ROUND(AF75*N(Debts!$D$10)/12,2)</f>
        <v/>
      </c>
      <c r="AC76" s="44">
        <f>MIN(N(Debts!$E$10),AF75+AB76)</f>
        <v/>
      </c>
      <c r="AD76" s="44">
        <f>AF75+AB76-AC76</f>
        <v/>
      </c>
      <c r="AE76" s="44">
        <f>MIN(AD76,MAX(0,$C76-SUMIFS($H76:$AU76,$H$6:$AU$6,"Rest",$H$5:$AU$5,"&lt;"&amp;AD$5)))</f>
        <v/>
      </c>
      <c r="AF76" s="44">
        <f>ROUND(AD76-AE76,2)</f>
        <v/>
      </c>
      <c r="AG76" s="44">
        <f>ROUND(AK75*N(Debts!$D$11)/12,2)</f>
        <v/>
      </c>
      <c r="AH76" s="44">
        <f>MIN(N(Debts!$E$11),AK75+AG76)</f>
        <v/>
      </c>
      <c r="AI76" s="44">
        <f>AK75+AG76-AH76</f>
        <v/>
      </c>
      <c r="AJ76" s="44">
        <f>MIN(AI76,MAX(0,$C76-SUMIFS($H76:$AU76,$H$6:$AU$6,"Rest",$H$5:$AU$5,"&lt;"&amp;AI$5)))</f>
        <v/>
      </c>
      <c r="AK76" s="44">
        <f>ROUND(AI76-AJ76,2)</f>
        <v/>
      </c>
      <c r="AL76" s="44">
        <f>ROUND(AP75*N(Debts!$D$12)/12,2)</f>
        <v/>
      </c>
      <c r="AM76" s="44">
        <f>MIN(N(Debts!$E$12),AP75+AL76)</f>
        <v/>
      </c>
      <c r="AN76" s="44">
        <f>AP75+AL76-AM76</f>
        <v/>
      </c>
      <c r="AO76" s="44">
        <f>MIN(AN76,MAX(0,$C76-SUMIFS($H76:$AU76,$H$6:$AU$6,"Rest",$H$5:$AU$5,"&lt;"&amp;AN$5)))</f>
        <v/>
      </c>
      <c r="AP76" s="44">
        <f>ROUND(AN76-AO76,2)</f>
        <v/>
      </c>
      <c r="AQ76" s="44">
        <f>ROUND(AU75*N(Debts!$D$13)/12,2)</f>
        <v/>
      </c>
      <c r="AR76" s="44">
        <f>MIN(N(Debts!$E$13),AU75+AQ76)</f>
        <v/>
      </c>
      <c r="AS76" s="44">
        <f>AU75+AQ76-AR76</f>
        <v/>
      </c>
      <c r="AT76" s="44">
        <f>MIN(AS76,MAX(0,$C76-SUMIFS($H76:$AU76,$H$6:$AU$6,"Rest",$H$5:$AU$5,"&lt;"&amp;AS$5)))</f>
        <v/>
      </c>
      <c r="AU76" s="44">
        <f>ROUND(AS76-AT76,2)</f>
        <v/>
      </c>
    </row>
    <row r="77">
      <c r="A77" s="43" t="n">
        <v>70</v>
      </c>
      <c r="B77" s="45">
        <f>EDATE(Plan!$C$7,A77-1)</f>
        <v/>
      </c>
      <c r="C77" s="46">
        <f>IF(F76&lt;=0.005,0,MAX(0,Plan!$C$6-SUMIF($H$6:$AU$6,"Min paid",H77:AU77)))</f>
        <v/>
      </c>
      <c r="D77" s="46">
        <f>SUMIF($H$6:$AU$6,"Interest",H77:AU77)</f>
        <v/>
      </c>
      <c r="E77" s="46">
        <f>SUMIF($H$6:$AU$6,"Min paid",H77:AU77)+SUMIF($H$6:$AU$6,"Extra paid",H77:AU77)</f>
        <v/>
      </c>
      <c r="F77" s="46">
        <f>SUMIF($H$6:$AU$6,"Balance",H77:AU77)</f>
        <v/>
      </c>
      <c r="G77" s="47">
        <f>IF(AND(F77&lt;=0.005,F76&gt;0.005),A77,"")</f>
        <v/>
      </c>
      <c r="H77" s="44">
        <f>ROUND(L76*N(Debts!$D$6)/12,2)</f>
        <v/>
      </c>
      <c r="I77" s="44">
        <f>MIN(N(Debts!$E$6),L76+H77)</f>
        <v/>
      </c>
      <c r="J77" s="44">
        <f>L76+H77-I77</f>
        <v/>
      </c>
      <c r="K77" s="44">
        <f>MIN(J77,MAX(0,$C77-SUMIFS($H77:$AU77,$H$6:$AU$6,"Rest",$H$5:$AU$5,"&lt;"&amp;J$5)))</f>
        <v/>
      </c>
      <c r="L77" s="44">
        <f>ROUND(J77-K77,2)</f>
        <v/>
      </c>
      <c r="M77" s="44">
        <f>ROUND(Q76*N(Debts!$D$7)/12,2)</f>
        <v/>
      </c>
      <c r="N77" s="44">
        <f>MIN(N(Debts!$E$7),Q76+M77)</f>
        <v/>
      </c>
      <c r="O77" s="44">
        <f>Q76+M77-N77</f>
        <v/>
      </c>
      <c r="P77" s="44">
        <f>MIN(O77,MAX(0,$C77-SUMIFS($H77:$AU77,$H$6:$AU$6,"Rest",$H$5:$AU$5,"&lt;"&amp;O$5)))</f>
        <v/>
      </c>
      <c r="Q77" s="44">
        <f>ROUND(O77-P77,2)</f>
        <v/>
      </c>
      <c r="R77" s="44">
        <f>ROUND(V76*N(Debts!$D$8)/12,2)</f>
        <v/>
      </c>
      <c r="S77" s="44">
        <f>MIN(N(Debts!$E$8),V76+R77)</f>
        <v/>
      </c>
      <c r="T77" s="44">
        <f>V76+R77-S77</f>
        <v/>
      </c>
      <c r="U77" s="44">
        <f>MIN(T77,MAX(0,$C77-SUMIFS($H77:$AU77,$H$6:$AU$6,"Rest",$H$5:$AU$5,"&lt;"&amp;T$5)))</f>
        <v/>
      </c>
      <c r="V77" s="44">
        <f>ROUND(T77-U77,2)</f>
        <v/>
      </c>
      <c r="W77" s="44">
        <f>ROUND(AA76*N(Debts!$D$9)/12,2)</f>
        <v/>
      </c>
      <c r="X77" s="44">
        <f>MIN(N(Debts!$E$9),AA76+W77)</f>
        <v/>
      </c>
      <c r="Y77" s="44">
        <f>AA76+W77-X77</f>
        <v/>
      </c>
      <c r="Z77" s="44">
        <f>MIN(Y77,MAX(0,$C77-SUMIFS($H77:$AU77,$H$6:$AU$6,"Rest",$H$5:$AU$5,"&lt;"&amp;Y$5)))</f>
        <v/>
      </c>
      <c r="AA77" s="44">
        <f>ROUND(Y77-Z77,2)</f>
        <v/>
      </c>
      <c r="AB77" s="44">
        <f>ROUND(AF76*N(Debts!$D$10)/12,2)</f>
        <v/>
      </c>
      <c r="AC77" s="44">
        <f>MIN(N(Debts!$E$10),AF76+AB77)</f>
        <v/>
      </c>
      <c r="AD77" s="44">
        <f>AF76+AB77-AC77</f>
        <v/>
      </c>
      <c r="AE77" s="44">
        <f>MIN(AD77,MAX(0,$C77-SUMIFS($H77:$AU77,$H$6:$AU$6,"Rest",$H$5:$AU$5,"&lt;"&amp;AD$5)))</f>
        <v/>
      </c>
      <c r="AF77" s="44">
        <f>ROUND(AD77-AE77,2)</f>
        <v/>
      </c>
      <c r="AG77" s="44">
        <f>ROUND(AK76*N(Debts!$D$11)/12,2)</f>
        <v/>
      </c>
      <c r="AH77" s="44">
        <f>MIN(N(Debts!$E$11),AK76+AG77)</f>
        <v/>
      </c>
      <c r="AI77" s="44">
        <f>AK76+AG77-AH77</f>
        <v/>
      </c>
      <c r="AJ77" s="44">
        <f>MIN(AI77,MAX(0,$C77-SUMIFS($H77:$AU77,$H$6:$AU$6,"Rest",$H$5:$AU$5,"&lt;"&amp;AI$5)))</f>
        <v/>
      </c>
      <c r="AK77" s="44">
        <f>ROUND(AI77-AJ77,2)</f>
        <v/>
      </c>
      <c r="AL77" s="44">
        <f>ROUND(AP76*N(Debts!$D$12)/12,2)</f>
        <v/>
      </c>
      <c r="AM77" s="44">
        <f>MIN(N(Debts!$E$12),AP76+AL77)</f>
        <v/>
      </c>
      <c r="AN77" s="44">
        <f>AP76+AL77-AM77</f>
        <v/>
      </c>
      <c r="AO77" s="44">
        <f>MIN(AN77,MAX(0,$C77-SUMIFS($H77:$AU77,$H$6:$AU$6,"Rest",$H$5:$AU$5,"&lt;"&amp;AN$5)))</f>
        <v/>
      </c>
      <c r="AP77" s="44">
        <f>ROUND(AN77-AO77,2)</f>
        <v/>
      </c>
      <c r="AQ77" s="44">
        <f>ROUND(AU76*N(Debts!$D$13)/12,2)</f>
        <v/>
      </c>
      <c r="AR77" s="44">
        <f>MIN(N(Debts!$E$13),AU76+AQ77)</f>
        <v/>
      </c>
      <c r="AS77" s="44">
        <f>AU76+AQ77-AR77</f>
        <v/>
      </c>
      <c r="AT77" s="44">
        <f>MIN(AS77,MAX(0,$C77-SUMIFS($H77:$AU77,$H$6:$AU$6,"Rest",$H$5:$AU$5,"&lt;"&amp;AS$5)))</f>
        <v/>
      </c>
      <c r="AU77" s="44">
        <f>ROUND(AS77-AT77,2)</f>
        <v/>
      </c>
    </row>
    <row r="78">
      <c r="A78" s="43" t="n">
        <v>71</v>
      </c>
      <c r="B78" s="45">
        <f>EDATE(Plan!$C$7,A78-1)</f>
        <v/>
      </c>
      <c r="C78" s="46">
        <f>IF(F77&lt;=0.005,0,MAX(0,Plan!$C$6-SUMIF($H$6:$AU$6,"Min paid",H78:AU78)))</f>
        <v/>
      </c>
      <c r="D78" s="46">
        <f>SUMIF($H$6:$AU$6,"Interest",H78:AU78)</f>
        <v/>
      </c>
      <c r="E78" s="46">
        <f>SUMIF($H$6:$AU$6,"Min paid",H78:AU78)+SUMIF($H$6:$AU$6,"Extra paid",H78:AU78)</f>
        <v/>
      </c>
      <c r="F78" s="46">
        <f>SUMIF($H$6:$AU$6,"Balance",H78:AU78)</f>
        <v/>
      </c>
      <c r="G78" s="47">
        <f>IF(AND(F78&lt;=0.005,F77&gt;0.005),A78,"")</f>
        <v/>
      </c>
      <c r="H78" s="44">
        <f>ROUND(L77*N(Debts!$D$6)/12,2)</f>
        <v/>
      </c>
      <c r="I78" s="44">
        <f>MIN(N(Debts!$E$6),L77+H78)</f>
        <v/>
      </c>
      <c r="J78" s="44">
        <f>L77+H78-I78</f>
        <v/>
      </c>
      <c r="K78" s="44">
        <f>MIN(J78,MAX(0,$C78-SUMIFS($H78:$AU78,$H$6:$AU$6,"Rest",$H$5:$AU$5,"&lt;"&amp;J$5)))</f>
        <v/>
      </c>
      <c r="L78" s="44">
        <f>ROUND(J78-K78,2)</f>
        <v/>
      </c>
      <c r="M78" s="44">
        <f>ROUND(Q77*N(Debts!$D$7)/12,2)</f>
        <v/>
      </c>
      <c r="N78" s="44">
        <f>MIN(N(Debts!$E$7),Q77+M78)</f>
        <v/>
      </c>
      <c r="O78" s="44">
        <f>Q77+M78-N78</f>
        <v/>
      </c>
      <c r="P78" s="44">
        <f>MIN(O78,MAX(0,$C78-SUMIFS($H78:$AU78,$H$6:$AU$6,"Rest",$H$5:$AU$5,"&lt;"&amp;O$5)))</f>
        <v/>
      </c>
      <c r="Q78" s="44">
        <f>ROUND(O78-P78,2)</f>
        <v/>
      </c>
      <c r="R78" s="44">
        <f>ROUND(V77*N(Debts!$D$8)/12,2)</f>
        <v/>
      </c>
      <c r="S78" s="44">
        <f>MIN(N(Debts!$E$8),V77+R78)</f>
        <v/>
      </c>
      <c r="T78" s="44">
        <f>V77+R78-S78</f>
        <v/>
      </c>
      <c r="U78" s="44">
        <f>MIN(T78,MAX(0,$C78-SUMIFS($H78:$AU78,$H$6:$AU$6,"Rest",$H$5:$AU$5,"&lt;"&amp;T$5)))</f>
        <v/>
      </c>
      <c r="V78" s="44">
        <f>ROUND(T78-U78,2)</f>
        <v/>
      </c>
      <c r="W78" s="44">
        <f>ROUND(AA77*N(Debts!$D$9)/12,2)</f>
        <v/>
      </c>
      <c r="X78" s="44">
        <f>MIN(N(Debts!$E$9),AA77+W78)</f>
        <v/>
      </c>
      <c r="Y78" s="44">
        <f>AA77+W78-X78</f>
        <v/>
      </c>
      <c r="Z78" s="44">
        <f>MIN(Y78,MAX(0,$C78-SUMIFS($H78:$AU78,$H$6:$AU$6,"Rest",$H$5:$AU$5,"&lt;"&amp;Y$5)))</f>
        <v/>
      </c>
      <c r="AA78" s="44">
        <f>ROUND(Y78-Z78,2)</f>
        <v/>
      </c>
      <c r="AB78" s="44">
        <f>ROUND(AF77*N(Debts!$D$10)/12,2)</f>
        <v/>
      </c>
      <c r="AC78" s="44">
        <f>MIN(N(Debts!$E$10),AF77+AB78)</f>
        <v/>
      </c>
      <c r="AD78" s="44">
        <f>AF77+AB78-AC78</f>
        <v/>
      </c>
      <c r="AE78" s="44">
        <f>MIN(AD78,MAX(0,$C78-SUMIFS($H78:$AU78,$H$6:$AU$6,"Rest",$H$5:$AU$5,"&lt;"&amp;AD$5)))</f>
        <v/>
      </c>
      <c r="AF78" s="44">
        <f>ROUND(AD78-AE78,2)</f>
        <v/>
      </c>
      <c r="AG78" s="44">
        <f>ROUND(AK77*N(Debts!$D$11)/12,2)</f>
        <v/>
      </c>
      <c r="AH78" s="44">
        <f>MIN(N(Debts!$E$11),AK77+AG78)</f>
        <v/>
      </c>
      <c r="AI78" s="44">
        <f>AK77+AG78-AH78</f>
        <v/>
      </c>
      <c r="AJ78" s="44">
        <f>MIN(AI78,MAX(0,$C78-SUMIFS($H78:$AU78,$H$6:$AU$6,"Rest",$H$5:$AU$5,"&lt;"&amp;AI$5)))</f>
        <v/>
      </c>
      <c r="AK78" s="44">
        <f>ROUND(AI78-AJ78,2)</f>
        <v/>
      </c>
      <c r="AL78" s="44">
        <f>ROUND(AP77*N(Debts!$D$12)/12,2)</f>
        <v/>
      </c>
      <c r="AM78" s="44">
        <f>MIN(N(Debts!$E$12),AP77+AL78)</f>
        <v/>
      </c>
      <c r="AN78" s="44">
        <f>AP77+AL78-AM78</f>
        <v/>
      </c>
      <c r="AO78" s="44">
        <f>MIN(AN78,MAX(0,$C78-SUMIFS($H78:$AU78,$H$6:$AU$6,"Rest",$H$5:$AU$5,"&lt;"&amp;AN$5)))</f>
        <v/>
      </c>
      <c r="AP78" s="44">
        <f>ROUND(AN78-AO78,2)</f>
        <v/>
      </c>
      <c r="AQ78" s="44">
        <f>ROUND(AU77*N(Debts!$D$13)/12,2)</f>
        <v/>
      </c>
      <c r="AR78" s="44">
        <f>MIN(N(Debts!$E$13),AU77+AQ78)</f>
        <v/>
      </c>
      <c r="AS78" s="44">
        <f>AU77+AQ78-AR78</f>
        <v/>
      </c>
      <c r="AT78" s="44">
        <f>MIN(AS78,MAX(0,$C78-SUMIFS($H78:$AU78,$H$6:$AU$6,"Rest",$H$5:$AU$5,"&lt;"&amp;AS$5)))</f>
        <v/>
      </c>
      <c r="AU78" s="44">
        <f>ROUND(AS78-AT78,2)</f>
        <v/>
      </c>
    </row>
    <row r="79">
      <c r="A79" s="43" t="n">
        <v>72</v>
      </c>
      <c r="B79" s="45">
        <f>EDATE(Plan!$C$7,A79-1)</f>
        <v/>
      </c>
      <c r="C79" s="46">
        <f>IF(F78&lt;=0.005,0,MAX(0,Plan!$C$6-SUMIF($H$6:$AU$6,"Min paid",H79:AU79)))</f>
        <v/>
      </c>
      <c r="D79" s="46">
        <f>SUMIF($H$6:$AU$6,"Interest",H79:AU79)</f>
        <v/>
      </c>
      <c r="E79" s="46">
        <f>SUMIF($H$6:$AU$6,"Min paid",H79:AU79)+SUMIF($H$6:$AU$6,"Extra paid",H79:AU79)</f>
        <v/>
      </c>
      <c r="F79" s="46">
        <f>SUMIF($H$6:$AU$6,"Balance",H79:AU79)</f>
        <v/>
      </c>
      <c r="G79" s="47">
        <f>IF(AND(F79&lt;=0.005,F78&gt;0.005),A79,"")</f>
        <v/>
      </c>
      <c r="H79" s="44">
        <f>ROUND(L78*N(Debts!$D$6)/12,2)</f>
        <v/>
      </c>
      <c r="I79" s="44">
        <f>MIN(N(Debts!$E$6),L78+H79)</f>
        <v/>
      </c>
      <c r="J79" s="44">
        <f>L78+H79-I79</f>
        <v/>
      </c>
      <c r="K79" s="44">
        <f>MIN(J79,MAX(0,$C79-SUMIFS($H79:$AU79,$H$6:$AU$6,"Rest",$H$5:$AU$5,"&lt;"&amp;J$5)))</f>
        <v/>
      </c>
      <c r="L79" s="44">
        <f>ROUND(J79-K79,2)</f>
        <v/>
      </c>
      <c r="M79" s="44">
        <f>ROUND(Q78*N(Debts!$D$7)/12,2)</f>
        <v/>
      </c>
      <c r="N79" s="44">
        <f>MIN(N(Debts!$E$7),Q78+M79)</f>
        <v/>
      </c>
      <c r="O79" s="44">
        <f>Q78+M79-N79</f>
        <v/>
      </c>
      <c r="P79" s="44">
        <f>MIN(O79,MAX(0,$C79-SUMIFS($H79:$AU79,$H$6:$AU$6,"Rest",$H$5:$AU$5,"&lt;"&amp;O$5)))</f>
        <v/>
      </c>
      <c r="Q79" s="44">
        <f>ROUND(O79-P79,2)</f>
        <v/>
      </c>
      <c r="R79" s="44">
        <f>ROUND(V78*N(Debts!$D$8)/12,2)</f>
        <v/>
      </c>
      <c r="S79" s="44">
        <f>MIN(N(Debts!$E$8),V78+R79)</f>
        <v/>
      </c>
      <c r="T79" s="44">
        <f>V78+R79-S79</f>
        <v/>
      </c>
      <c r="U79" s="44">
        <f>MIN(T79,MAX(0,$C79-SUMIFS($H79:$AU79,$H$6:$AU$6,"Rest",$H$5:$AU$5,"&lt;"&amp;T$5)))</f>
        <v/>
      </c>
      <c r="V79" s="44">
        <f>ROUND(T79-U79,2)</f>
        <v/>
      </c>
      <c r="W79" s="44">
        <f>ROUND(AA78*N(Debts!$D$9)/12,2)</f>
        <v/>
      </c>
      <c r="X79" s="44">
        <f>MIN(N(Debts!$E$9),AA78+W79)</f>
        <v/>
      </c>
      <c r="Y79" s="44">
        <f>AA78+W79-X79</f>
        <v/>
      </c>
      <c r="Z79" s="44">
        <f>MIN(Y79,MAX(0,$C79-SUMIFS($H79:$AU79,$H$6:$AU$6,"Rest",$H$5:$AU$5,"&lt;"&amp;Y$5)))</f>
        <v/>
      </c>
      <c r="AA79" s="44">
        <f>ROUND(Y79-Z79,2)</f>
        <v/>
      </c>
      <c r="AB79" s="44">
        <f>ROUND(AF78*N(Debts!$D$10)/12,2)</f>
        <v/>
      </c>
      <c r="AC79" s="44">
        <f>MIN(N(Debts!$E$10),AF78+AB79)</f>
        <v/>
      </c>
      <c r="AD79" s="44">
        <f>AF78+AB79-AC79</f>
        <v/>
      </c>
      <c r="AE79" s="44">
        <f>MIN(AD79,MAX(0,$C79-SUMIFS($H79:$AU79,$H$6:$AU$6,"Rest",$H$5:$AU$5,"&lt;"&amp;AD$5)))</f>
        <v/>
      </c>
      <c r="AF79" s="44">
        <f>ROUND(AD79-AE79,2)</f>
        <v/>
      </c>
      <c r="AG79" s="44">
        <f>ROUND(AK78*N(Debts!$D$11)/12,2)</f>
        <v/>
      </c>
      <c r="AH79" s="44">
        <f>MIN(N(Debts!$E$11),AK78+AG79)</f>
        <v/>
      </c>
      <c r="AI79" s="44">
        <f>AK78+AG79-AH79</f>
        <v/>
      </c>
      <c r="AJ79" s="44">
        <f>MIN(AI79,MAX(0,$C79-SUMIFS($H79:$AU79,$H$6:$AU$6,"Rest",$H$5:$AU$5,"&lt;"&amp;AI$5)))</f>
        <v/>
      </c>
      <c r="AK79" s="44">
        <f>ROUND(AI79-AJ79,2)</f>
        <v/>
      </c>
      <c r="AL79" s="44">
        <f>ROUND(AP78*N(Debts!$D$12)/12,2)</f>
        <v/>
      </c>
      <c r="AM79" s="44">
        <f>MIN(N(Debts!$E$12),AP78+AL79)</f>
        <v/>
      </c>
      <c r="AN79" s="44">
        <f>AP78+AL79-AM79</f>
        <v/>
      </c>
      <c r="AO79" s="44">
        <f>MIN(AN79,MAX(0,$C79-SUMIFS($H79:$AU79,$H$6:$AU$6,"Rest",$H$5:$AU$5,"&lt;"&amp;AN$5)))</f>
        <v/>
      </c>
      <c r="AP79" s="44">
        <f>ROUND(AN79-AO79,2)</f>
        <v/>
      </c>
      <c r="AQ79" s="44">
        <f>ROUND(AU78*N(Debts!$D$13)/12,2)</f>
        <v/>
      </c>
      <c r="AR79" s="44">
        <f>MIN(N(Debts!$E$13),AU78+AQ79)</f>
        <v/>
      </c>
      <c r="AS79" s="44">
        <f>AU78+AQ79-AR79</f>
        <v/>
      </c>
      <c r="AT79" s="44">
        <f>MIN(AS79,MAX(0,$C79-SUMIFS($H79:$AU79,$H$6:$AU$6,"Rest",$H$5:$AU$5,"&lt;"&amp;AS$5)))</f>
        <v/>
      </c>
      <c r="AU79" s="44">
        <f>ROUND(AS79-AT79,2)</f>
        <v/>
      </c>
    </row>
    <row r="80">
      <c r="A80" s="43" t="n">
        <v>73</v>
      </c>
      <c r="B80" s="45">
        <f>EDATE(Plan!$C$7,A80-1)</f>
        <v/>
      </c>
      <c r="C80" s="46">
        <f>IF(F79&lt;=0.005,0,MAX(0,Plan!$C$6-SUMIF($H$6:$AU$6,"Min paid",H80:AU80)))</f>
        <v/>
      </c>
      <c r="D80" s="46">
        <f>SUMIF($H$6:$AU$6,"Interest",H80:AU80)</f>
        <v/>
      </c>
      <c r="E80" s="46">
        <f>SUMIF($H$6:$AU$6,"Min paid",H80:AU80)+SUMIF($H$6:$AU$6,"Extra paid",H80:AU80)</f>
        <v/>
      </c>
      <c r="F80" s="46">
        <f>SUMIF($H$6:$AU$6,"Balance",H80:AU80)</f>
        <v/>
      </c>
      <c r="G80" s="47">
        <f>IF(AND(F80&lt;=0.005,F79&gt;0.005),A80,"")</f>
        <v/>
      </c>
      <c r="H80" s="44">
        <f>ROUND(L79*N(Debts!$D$6)/12,2)</f>
        <v/>
      </c>
      <c r="I80" s="44">
        <f>MIN(N(Debts!$E$6),L79+H80)</f>
        <v/>
      </c>
      <c r="J80" s="44">
        <f>L79+H80-I80</f>
        <v/>
      </c>
      <c r="K80" s="44">
        <f>MIN(J80,MAX(0,$C80-SUMIFS($H80:$AU80,$H$6:$AU$6,"Rest",$H$5:$AU$5,"&lt;"&amp;J$5)))</f>
        <v/>
      </c>
      <c r="L80" s="44">
        <f>ROUND(J80-K80,2)</f>
        <v/>
      </c>
      <c r="M80" s="44">
        <f>ROUND(Q79*N(Debts!$D$7)/12,2)</f>
        <v/>
      </c>
      <c r="N80" s="44">
        <f>MIN(N(Debts!$E$7),Q79+M80)</f>
        <v/>
      </c>
      <c r="O80" s="44">
        <f>Q79+M80-N80</f>
        <v/>
      </c>
      <c r="P80" s="44">
        <f>MIN(O80,MAX(0,$C80-SUMIFS($H80:$AU80,$H$6:$AU$6,"Rest",$H$5:$AU$5,"&lt;"&amp;O$5)))</f>
        <v/>
      </c>
      <c r="Q80" s="44">
        <f>ROUND(O80-P80,2)</f>
        <v/>
      </c>
      <c r="R80" s="44">
        <f>ROUND(V79*N(Debts!$D$8)/12,2)</f>
        <v/>
      </c>
      <c r="S80" s="44">
        <f>MIN(N(Debts!$E$8),V79+R80)</f>
        <v/>
      </c>
      <c r="T80" s="44">
        <f>V79+R80-S80</f>
        <v/>
      </c>
      <c r="U80" s="44">
        <f>MIN(T80,MAX(0,$C80-SUMIFS($H80:$AU80,$H$6:$AU$6,"Rest",$H$5:$AU$5,"&lt;"&amp;T$5)))</f>
        <v/>
      </c>
      <c r="V80" s="44">
        <f>ROUND(T80-U80,2)</f>
        <v/>
      </c>
      <c r="W80" s="44">
        <f>ROUND(AA79*N(Debts!$D$9)/12,2)</f>
        <v/>
      </c>
      <c r="X80" s="44">
        <f>MIN(N(Debts!$E$9),AA79+W80)</f>
        <v/>
      </c>
      <c r="Y80" s="44">
        <f>AA79+W80-X80</f>
        <v/>
      </c>
      <c r="Z80" s="44">
        <f>MIN(Y80,MAX(0,$C80-SUMIFS($H80:$AU80,$H$6:$AU$6,"Rest",$H$5:$AU$5,"&lt;"&amp;Y$5)))</f>
        <v/>
      </c>
      <c r="AA80" s="44">
        <f>ROUND(Y80-Z80,2)</f>
        <v/>
      </c>
      <c r="AB80" s="44">
        <f>ROUND(AF79*N(Debts!$D$10)/12,2)</f>
        <v/>
      </c>
      <c r="AC80" s="44">
        <f>MIN(N(Debts!$E$10),AF79+AB80)</f>
        <v/>
      </c>
      <c r="AD80" s="44">
        <f>AF79+AB80-AC80</f>
        <v/>
      </c>
      <c r="AE80" s="44">
        <f>MIN(AD80,MAX(0,$C80-SUMIFS($H80:$AU80,$H$6:$AU$6,"Rest",$H$5:$AU$5,"&lt;"&amp;AD$5)))</f>
        <v/>
      </c>
      <c r="AF80" s="44">
        <f>ROUND(AD80-AE80,2)</f>
        <v/>
      </c>
      <c r="AG80" s="44">
        <f>ROUND(AK79*N(Debts!$D$11)/12,2)</f>
        <v/>
      </c>
      <c r="AH80" s="44">
        <f>MIN(N(Debts!$E$11),AK79+AG80)</f>
        <v/>
      </c>
      <c r="AI80" s="44">
        <f>AK79+AG80-AH80</f>
        <v/>
      </c>
      <c r="AJ80" s="44">
        <f>MIN(AI80,MAX(0,$C80-SUMIFS($H80:$AU80,$H$6:$AU$6,"Rest",$H$5:$AU$5,"&lt;"&amp;AI$5)))</f>
        <v/>
      </c>
      <c r="AK80" s="44">
        <f>ROUND(AI80-AJ80,2)</f>
        <v/>
      </c>
      <c r="AL80" s="44">
        <f>ROUND(AP79*N(Debts!$D$12)/12,2)</f>
        <v/>
      </c>
      <c r="AM80" s="44">
        <f>MIN(N(Debts!$E$12),AP79+AL80)</f>
        <v/>
      </c>
      <c r="AN80" s="44">
        <f>AP79+AL80-AM80</f>
        <v/>
      </c>
      <c r="AO80" s="44">
        <f>MIN(AN80,MAX(0,$C80-SUMIFS($H80:$AU80,$H$6:$AU$6,"Rest",$H$5:$AU$5,"&lt;"&amp;AN$5)))</f>
        <v/>
      </c>
      <c r="AP80" s="44">
        <f>ROUND(AN80-AO80,2)</f>
        <v/>
      </c>
      <c r="AQ80" s="44">
        <f>ROUND(AU79*N(Debts!$D$13)/12,2)</f>
        <v/>
      </c>
      <c r="AR80" s="44">
        <f>MIN(N(Debts!$E$13),AU79+AQ80)</f>
        <v/>
      </c>
      <c r="AS80" s="44">
        <f>AU79+AQ80-AR80</f>
        <v/>
      </c>
      <c r="AT80" s="44">
        <f>MIN(AS80,MAX(0,$C80-SUMIFS($H80:$AU80,$H$6:$AU$6,"Rest",$H$5:$AU$5,"&lt;"&amp;AS$5)))</f>
        <v/>
      </c>
      <c r="AU80" s="44">
        <f>ROUND(AS80-AT80,2)</f>
        <v/>
      </c>
    </row>
    <row r="81">
      <c r="A81" s="43" t="n">
        <v>74</v>
      </c>
      <c r="B81" s="45">
        <f>EDATE(Plan!$C$7,A81-1)</f>
        <v/>
      </c>
      <c r="C81" s="46">
        <f>IF(F80&lt;=0.005,0,MAX(0,Plan!$C$6-SUMIF($H$6:$AU$6,"Min paid",H81:AU81)))</f>
        <v/>
      </c>
      <c r="D81" s="46">
        <f>SUMIF($H$6:$AU$6,"Interest",H81:AU81)</f>
        <v/>
      </c>
      <c r="E81" s="46">
        <f>SUMIF($H$6:$AU$6,"Min paid",H81:AU81)+SUMIF($H$6:$AU$6,"Extra paid",H81:AU81)</f>
        <v/>
      </c>
      <c r="F81" s="46">
        <f>SUMIF($H$6:$AU$6,"Balance",H81:AU81)</f>
        <v/>
      </c>
      <c r="G81" s="47">
        <f>IF(AND(F81&lt;=0.005,F80&gt;0.005),A81,"")</f>
        <v/>
      </c>
      <c r="H81" s="44">
        <f>ROUND(L80*N(Debts!$D$6)/12,2)</f>
        <v/>
      </c>
      <c r="I81" s="44">
        <f>MIN(N(Debts!$E$6),L80+H81)</f>
        <v/>
      </c>
      <c r="J81" s="44">
        <f>L80+H81-I81</f>
        <v/>
      </c>
      <c r="K81" s="44">
        <f>MIN(J81,MAX(0,$C81-SUMIFS($H81:$AU81,$H$6:$AU$6,"Rest",$H$5:$AU$5,"&lt;"&amp;J$5)))</f>
        <v/>
      </c>
      <c r="L81" s="44">
        <f>ROUND(J81-K81,2)</f>
        <v/>
      </c>
      <c r="M81" s="44">
        <f>ROUND(Q80*N(Debts!$D$7)/12,2)</f>
        <v/>
      </c>
      <c r="N81" s="44">
        <f>MIN(N(Debts!$E$7),Q80+M81)</f>
        <v/>
      </c>
      <c r="O81" s="44">
        <f>Q80+M81-N81</f>
        <v/>
      </c>
      <c r="P81" s="44">
        <f>MIN(O81,MAX(0,$C81-SUMIFS($H81:$AU81,$H$6:$AU$6,"Rest",$H$5:$AU$5,"&lt;"&amp;O$5)))</f>
        <v/>
      </c>
      <c r="Q81" s="44">
        <f>ROUND(O81-P81,2)</f>
        <v/>
      </c>
      <c r="R81" s="44">
        <f>ROUND(V80*N(Debts!$D$8)/12,2)</f>
        <v/>
      </c>
      <c r="S81" s="44">
        <f>MIN(N(Debts!$E$8),V80+R81)</f>
        <v/>
      </c>
      <c r="T81" s="44">
        <f>V80+R81-S81</f>
        <v/>
      </c>
      <c r="U81" s="44">
        <f>MIN(T81,MAX(0,$C81-SUMIFS($H81:$AU81,$H$6:$AU$6,"Rest",$H$5:$AU$5,"&lt;"&amp;T$5)))</f>
        <v/>
      </c>
      <c r="V81" s="44">
        <f>ROUND(T81-U81,2)</f>
        <v/>
      </c>
      <c r="W81" s="44">
        <f>ROUND(AA80*N(Debts!$D$9)/12,2)</f>
        <v/>
      </c>
      <c r="X81" s="44">
        <f>MIN(N(Debts!$E$9),AA80+W81)</f>
        <v/>
      </c>
      <c r="Y81" s="44">
        <f>AA80+W81-X81</f>
        <v/>
      </c>
      <c r="Z81" s="44">
        <f>MIN(Y81,MAX(0,$C81-SUMIFS($H81:$AU81,$H$6:$AU$6,"Rest",$H$5:$AU$5,"&lt;"&amp;Y$5)))</f>
        <v/>
      </c>
      <c r="AA81" s="44">
        <f>ROUND(Y81-Z81,2)</f>
        <v/>
      </c>
      <c r="AB81" s="44">
        <f>ROUND(AF80*N(Debts!$D$10)/12,2)</f>
        <v/>
      </c>
      <c r="AC81" s="44">
        <f>MIN(N(Debts!$E$10),AF80+AB81)</f>
        <v/>
      </c>
      <c r="AD81" s="44">
        <f>AF80+AB81-AC81</f>
        <v/>
      </c>
      <c r="AE81" s="44">
        <f>MIN(AD81,MAX(0,$C81-SUMIFS($H81:$AU81,$H$6:$AU$6,"Rest",$H$5:$AU$5,"&lt;"&amp;AD$5)))</f>
        <v/>
      </c>
      <c r="AF81" s="44">
        <f>ROUND(AD81-AE81,2)</f>
        <v/>
      </c>
      <c r="AG81" s="44">
        <f>ROUND(AK80*N(Debts!$D$11)/12,2)</f>
        <v/>
      </c>
      <c r="AH81" s="44">
        <f>MIN(N(Debts!$E$11),AK80+AG81)</f>
        <v/>
      </c>
      <c r="AI81" s="44">
        <f>AK80+AG81-AH81</f>
        <v/>
      </c>
      <c r="AJ81" s="44">
        <f>MIN(AI81,MAX(0,$C81-SUMIFS($H81:$AU81,$H$6:$AU$6,"Rest",$H$5:$AU$5,"&lt;"&amp;AI$5)))</f>
        <v/>
      </c>
      <c r="AK81" s="44">
        <f>ROUND(AI81-AJ81,2)</f>
        <v/>
      </c>
      <c r="AL81" s="44">
        <f>ROUND(AP80*N(Debts!$D$12)/12,2)</f>
        <v/>
      </c>
      <c r="AM81" s="44">
        <f>MIN(N(Debts!$E$12),AP80+AL81)</f>
        <v/>
      </c>
      <c r="AN81" s="44">
        <f>AP80+AL81-AM81</f>
        <v/>
      </c>
      <c r="AO81" s="44">
        <f>MIN(AN81,MAX(0,$C81-SUMIFS($H81:$AU81,$H$6:$AU$6,"Rest",$H$5:$AU$5,"&lt;"&amp;AN$5)))</f>
        <v/>
      </c>
      <c r="AP81" s="44">
        <f>ROUND(AN81-AO81,2)</f>
        <v/>
      </c>
      <c r="AQ81" s="44">
        <f>ROUND(AU80*N(Debts!$D$13)/12,2)</f>
        <v/>
      </c>
      <c r="AR81" s="44">
        <f>MIN(N(Debts!$E$13),AU80+AQ81)</f>
        <v/>
      </c>
      <c r="AS81" s="44">
        <f>AU80+AQ81-AR81</f>
        <v/>
      </c>
      <c r="AT81" s="44">
        <f>MIN(AS81,MAX(0,$C81-SUMIFS($H81:$AU81,$H$6:$AU$6,"Rest",$H$5:$AU$5,"&lt;"&amp;AS$5)))</f>
        <v/>
      </c>
      <c r="AU81" s="44">
        <f>ROUND(AS81-AT81,2)</f>
        <v/>
      </c>
    </row>
    <row r="82">
      <c r="A82" s="43" t="n">
        <v>75</v>
      </c>
      <c r="B82" s="45">
        <f>EDATE(Plan!$C$7,A82-1)</f>
        <v/>
      </c>
      <c r="C82" s="46">
        <f>IF(F81&lt;=0.005,0,MAX(0,Plan!$C$6-SUMIF($H$6:$AU$6,"Min paid",H82:AU82)))</f>
        <v/>
      </c>
      <c r="D82" s="46">
        <f>SUMIF($H$6:$AU$6,"Interest",H82:AU82)</f>
        <v/>
      </c>
      <c r="E82" s="46">
        <f>SUMIF($H$6:$AU$6,"Min paid",H82:AU82)+SUMIF($H$6:$AU$6,"Extra paid",H82:AU82)</f>
        <v/>
      </c>
      <c r="F82" s="46">
        <f>SUMIF($H$6:$AU$6,"Balance",H82:AU82)</f>
        <v/>
      </c>
      <c r="G82" s="47">
        <f>IF(AND(F82&lt;=0.005,F81&gt;0.005),A82,"")</f>
        <v/>
      </c>
      <c r="H82" s="44">
        <f>ROUND(L81*N(Debts!$D$6)/12,2)</f>
        <v/>
      </c>
      <c r="I82" s="44">
        <f>MIN(N(Debts!$E$6),L81+H82)</f>
        <v/>
      </c>
      <c r="J82" s="44">
        <f>L81+H82-I82</f>
        <v/>
      </c>
      <c r="K82" s="44">
        <f>MIN(J82,MAX(0,$C82-SUMIFS($H82:$AU82,$H$6:$AU$6,"Rest",$H$5:$AU$5,"&lt;"&amp;J$5)))</f>
        <v/>
      </c>
      <c r="L82" s="44">
        <f>ROUND(J82-K82,2)</f>
        <v/>
      </c>
      <c r="M82" s="44">
        <f>ROUND(Q81*N(Debts!$D$7)/12,2)</f>
        <v/>
      </c>
      <c r="N82" s="44">
        <f>MIN(N(Debts!$E$7),Q81+M82)</f>
        <v/>
      </c>
      <c r="O82" s="44">
        <f>Q81+M82-N82</f>
        <v/>
      </c>
      <c r="P82" s="44">
        <f>MIN(O82,MAX(0,$C82-SUMIFS($H82:$AU82,$H$6:$AU$6,"Rest",$H$5:$AU$5,"&lt;"&amp;O$5)))</f>
        <v/>
      </c>
      <c r="Q82" s="44">
        <f>ROUND(O82-P82,2)</f>
        <v/>
      </c>
      <c r="R82" s="44">
        <f>ROUND(V81*N(Debts!$D$8)/12,2)</f>
        <v/>
      </c>
      <c r="S82" s="44">
        <f>MIN(N(Debts!$E$8),V81+R82)</f>
        <v/>
      </c>
      <c r="T82" s="44">
        <f>V81+R82-S82</f>
        <v/>
      </c>
      <c r="U82" s="44">
        <f>MIN(T82,MAX(0,$C82-SUMIFS($H82:$AU82,$H$6:$AU$6,"Rest",$H$5:$AU$5,"&lt;"&amp;T$5)))</f>
        <v/>
      </c>
      <c r="V82" s="44">
        <f>ROUND(T82-U82,2)</f>
        <v/>
      </c>
      <c r="W82" s="44">
        <f>ROUND(AA81*N(Debts!$D$9)/12,2)</f>
        <v/>
      </c>
      <c r="X82" s="44">
        <f>MIN(N(Debts!$E$9),AA81+W82)</f>
        <v/>
      </c>
      <c r="Y82" s="44">
        <f>AA81+W82-X82</f>
        <v/>
      </c>
      <c r="Z82" s="44">
        <f>MIN(Y82,MAX(0,$C82-SUMIFS($H82:$AU82,$H$6:$AU$6,"Rest",$H$5:$AU$5,"&lt;"&amp;Y$5)))</f>
        <v/>
      </c>
      <c r="AA82" s="44">
        <f>ROUND(Y82-Z82,2)</f>
        <v/>
      </c>
      <c r="AB82" s="44">
        <f>ROUND(AF81*N(Debts!$D$10)/12,2)</f>
        <v/>
      </c>
      <c r="AC82" s="44">
        <f>MIN(N(Debts!$E$10),AF81+AB82)</f>
        <v/>
      </c>
      <c r="AD82" s="44">
        <f>AF81+AB82-AC82</f>
        <v/>
      </c>
      <c r="AE82" s="44">
        <f>MIN(AD82,MAX(0,$C82-SUMIFS($H82:$AU82,$H$6:$AU$6,"Rest",$H$5:$AU$5,"&lt;"&amp;AD$5)))</f>
        <v/>
      </c>
      <c r="AF82" s="44">
        <f>ROUND(AD82-AE82,2)</f>
        <v/>
      </c>
      <c r="AG82" s="44">
        <f>ROUND(AK81*N(Debts!$D$11)/12,2)</f>
        <v/>
      </c>
      <c r="AH82" s="44">
        <f>MIN(N(Debts!$E$11),AK81+AG82)</f>
        <v/>
      </c>
      <c r="AI82" s="44">
        <f>AK81+AG82-AH82</f>
        <v/>
      </c>
      <c r="AJ82" s="44">
        <f>MIN(AI82,MAX(0,$C82-SUMIFS($H82:$AU82,$H$6:$AU$6,"Rest",$H$5:$AU$5,"&lt;"&amp;AI$5)))</f>
        <v/>
      </c>
      <c r="AK82" s="44">
        <f>ROUND(AI82-AJ82,2)</f>
        <v/>
      </c>
      <c r="AL82" s="44">
        <f>ROUND(AP81*N(Debts!$D$12)/12,2)</f>
        <v/>
      </c>
      <c r="AM82" s="44">
        <f>MIN(N(Debts!$E$12),AP81+AL82)</f>
        <v/>
      </c>
      <c r="AN82" s="44">
        <f>AP81+AL82-AM82</f>
        <v/>
      </c>
      <c r="AO82" s="44">
        <f>MIN(AN82,MAX(0,$C82-SUMIFS($H82:$AU82,$H$6:$AU$6,"Rest",$H$5:$AU$5,"&lt;"&amp;AN$5)))</f>
        <v/>
      </c>
      <c r="AP82" s="44">
        <f>ROUND(AN82-AO82,2)</f>
        <v/>
      </c>
      <c r="AQ82" s="44">
        <f>ROUND(AU81*N(Debts!$D$13)/12,2)</f>
        <v/>
      </c>
      <c r="AR82" s="44">
        <f>MIN(N(Debts!$E$13),AU81+AQ82)</f>
        <v/>
      </c>
      <c r="AS82" s="44">
        <f>AU81+AQ82-AR82</f>
        <v/>
      </c>
      <c r="AT82" s="44">
        <f>MIN(AS82,MAX(0,$C82-SUMIFS($H82:$AU82,$H$6:$AU$6,"Rest",$H$5:$AU$5,"&lt;"&amp;AS$5)))</f>
        <v/>
      </c>
      <c r="AU82" s="44">
        <f>ROUND(AS82-AT82,2)</f>
        <v/>
      </c>
    </row>
    <row r="83">
      <c r="A83" s="43" t="n">
        <v>76</v>
      </c>
      <c r="B83" s="45">
        <f>EDATE(Plan!$C$7,A83-1)</f>
        <v/>
      </c>
      <c r="C83" s="46">
        <f>IF(F82&lt;=0.005,0,MAX(0,Plan!$C$6-SUMIF($H$6:$AU$6,"Min paid",H83:AU83)))</f>
        <v/>
      </c>
      <c r="D83" s="46">
        <f>SUMIF($H$6:$AU$6,"Interest",H83:AU83)</f>
        <v/>
      </c>
      <c r="E83" s="46">
        <f>SUMIF($H$6:$AU$6,"Min paid",H83:AU83)+SUMIF($H$6:$AU$6,"Extra paid",H83:AU83)</f>
        <v/>
      </c>
      <c r="F83" s="46">
        <f>SUMIF($H$6:$AU$6,"Balance",H83:AU83)</f>
        <v/>
      </c>
      <c r="G83" s="47">
        <f>IF(AND(F83&lt;=0.005,F82&gt;0.005),A83,"")</f>
        <v/>
      </c>
      <c r="H83" s="44">
        <f>ROUND(L82*N(Debts!$D$6)/12,2)</f>
        <v/>
      </c>
      <c r="I83" s="44">
        <f>MIN(N(Debts!$E$6),L82+H83)</f>
        <v/>
      </c>
      <c r="J83" s="44">
        <f>L82+H83-I83</f>
        <v/>
      </c>
      <c r="K83" s="44">
        <f>MIN(J83,MAX(0,$C83-SUMIFS($H83:$AU83,$H$6:$AU$6,"Rest",$H$5:$AU$5,"&lt;"&amp;J$5)))</f>
        <v/>
      </c>
      <c r="L83" s="44">
        <f>ROUND(J83-K83,2)</f>
        <v/>
      </c>
      <c r="M83" s="44">
        <f>ROUND(Q82*N(Debts!$D$7)/12,2)</f>
        <v/>
      </c>
      <c r="N83" s="44">
        <f>MIN(N(Debts!$E$7),Q82+M83)</f>
        <v/>
      </c>
      <c r="O83" s="44">
        <f>Q82+M83-N83</f>
        <v/>
      </c>
      <c r="P83" s="44">
        <f>MIN(O83,MAX(0,$C83-SUMIFS($H83:$AU83,$H$6:$AU$6,"Rest",$H$5:$AU$5,"&lt;"&amp;O$5)))</f>
        <v/>
      </c>
      <c r="Q83" s="44">
        <f>ROUND(O83-P83,2)</f>
        <v/>
      </c>
      <c r="R83" s="44">
        <f>ROUND(V82*N(Debts!$D$8)/12,2)</f>
        <v/>
      </c>
      <c r="S83" s="44">
        <f>MIN(N(Debts!$E$8),V82+R83)</f>
        <v/>
      </c>
      <c r="T83" s="44">
        <f>V82+R83-S83</f>
        <v/>
      </c>
      <c r="U83" s="44">
        <f>MIN(T83,MAX(0,$C83-SUMIFS($H83:$AU83,$H$6:$AU$6,"Rest",$H$5:$AU$5,"&lt;"&amp;T$5)))</f>
        <v/>
      </c>
      <c r="V83" s="44">
        <f>ROUND(T83-U83,2)</f>
        <v/>
      </c>
      <c r="W83" s="44">
        <f>ROUND(AA82*N(Debts!$D$9)/12,2)</f>
        <v/>
      </c>
      <c r="X83" s="44">
        <f>MIN(N(Debts!$E$9),AA82+W83)</f>
        <v/>
      </c>
      <c r="Y83" s="44">
        <f>AA82+W83-X83</f>
        <v/>
      </c>
      <c r="Z83" s="44">
        <f>MIN(Y83,MAX(0,$C83-SUMIFS($H83:$AU83,$H$6:$AU$6,"Rest",$H$5:$AU$5,"&lt;"&amp;Y$5)))</f>
        <v/>
      </c>
      <c r="AA83" s="44">
        <f>ROUND(Y83-Z83,2)</f>
        <v/>
      </c>
      <c r="AB83" s="44">
        <f>ROUND(AF82*N(Debts!$D$10)/12,2)</f>
        <v/>
      </c>
      <c r="AC83" s="44">
        <f>MIN(N(Debts!$E$10),AF82+AB83)</f>
        <v/>
      </c>
      <c r="AD83" s="44">
        <f>AF82+AB83-AC83</f>
        <v/>
      </c>
      <c r="AE83" s="44">
        <f>MIN(AD83,MAX(0,$C83-SUMIFS($H83:$AU83,$H$6:$AU$6,"Rest",$H$5:$AU$5,"&lt;"&amp;AD$5)))</f>
        <v/>
      </c>
      <c r="AF83" s="44">
        <f>ROUND(AD83-AE83,2)</f>
        <v/>
      </c>
      <c r="AG83" s="44">
        <f>ROUND(AK82*N(Debts!$D$11)/12,2)</f>
        <v/>
      </c>
      <c r="AH83" s="44">
        <f>MIN(N(Debts!$E$11),AK82+AG83)</f>
        <v/>
      </c>
      <c r="AI83" s="44">
        <f>AK82+AG83-AH83</f>
        <v/>
      </c>
      <c r="AJ83" s="44">
        <f>MIN(AI83,MAX(0,$C83-SUMIFS($H83:$AU83,$H$6:$AU$6,"Rest",$H$5:$AU$5,"&lt;"&amp;AI$5)))</f>
        <v/>
      </c>
      <c r="AK83" s="44">
        <f>ROUND(AI83-AJ83,2)</f>
        <v/>
      </c>
      <c r="AL83" s="44">
        <f>ROUND(AP82*N(Debts!$D$12)/12,2)</f>
        <v/>
      </c>
      <c r="AM83" s="44">
        <f>MIN(N(Debts!$E$12),AP82+AL83)</f>
        <v/>
      </c>
      <c r="AN83" s="44">
        <f>AP82+AL83-AM83</f>
        <v/>
      </c>
      <c r="AO83" s="44">
        <f>MIN(AN83,MAX(0,$C83-SUMIFS($H83:$AU83,$H$6:$AU$6,"Rest",$H$5:$AU$5,"&lt;"&amp;AN$5)))</f>
        <v/>
      </c>
      <c r="AP83" s="44">
        <f>ROUND(AN83-AO83,2)</f>
        <v/>
      </c>
      <c r="AQ83" s="44">
        <f>ROUND(AU82*N(Debts!$D$13)/12,2)</f>
        <v/>
      </c>
      <c r="AR83" s="44">
        <f>MIN(N(Debts!$E$13),AU82+AQ83)</f>
        <v/>
      </c>
      <c r="AS83" s="44">
        <f>AU82+AQ83-AR83</f>
        <v/>
      </c>
      <c r="AT83" s="44">
        <f>MIN(AS83,MAX(0,$C83-SUMIFS($H83:$AU83,$H$6:$AU$6,"Rest",$H$5:$AU$5,"&lt;"&amp;AS$5)))</f>
        <v/>
      </c>
      <c r="AU83" s="44">
        <f>ROUND(AS83-AT83,2)</f>
        <v/>
      </c>
    </row>
    <row r="84">
      <c r="A84" s="43" t="n">
        <v>77</v>
      </c>
      <c r="B84" s="45">
        <f>EDATE(Plan!$C$7,A84-1)</f>
        <v/>
      </c>
      <c r="C84" s="46">
        <f>IF(F83&lt;=0.005,0,MAX(0,Plan!$C$6-SUMIF($H$6:$AU$6,"Min paid",H84:AU84)))</f>
        <v/>
      </c>
      <c r="D84" s="46">
        <f>SUMIF($H$6:$AU$6,"Interest",H84:AU84)</f>
        <v/>
      </c>
      <c r="E84" s="46">
        <f>SUMIF($H$6:$AU$6,"Min paid",H84:AU84)+SUMIF($H$6:$AU$6,"Extra paid",H84:AU84)</f>
        <v/>
      </c>
      <c r="F84" s="46">
        <f>SUMIF($H$6:$AU$6,"Balance",H84:AU84)</f>
        <v/>
      </c>
      <c r="G84" s="47">
        <f>IF(AND(F84&lt;=0.005,F83&gt;0.005),A84,"")</f>
        <v/>
      </c>
      <c r="H84" s="44">
        <f>ROUND(L83*N(Debts!$D$6)/12,2)</f>
        <v/>
      </c>
      <c r="I84" s="44">
        <f>MIN(N(Debts!$E$6),L83+H84)</f>
        <v/>
      </c>
      <c r="J84" s="44">
        <f>L83+H84-I84</f>
        <v/>
      </c>
      <c r="K84" s="44">
        <f>MIN(J84,MAX(0,$C84-SUMIFS($H84:$AU84,$H$6:$AU$6,"Rest",$H$5:$AU$5,"&lt;"&amp;J$5)))</f>
        <v/>
      </c>
      <c r="L84" s="44">
        <f>ROUND(J84-K84,2)</f>
        <v/>
      </c>
      <c r="M84" s="44">
        <f>ROUND(Q83*N(Debts!$D$7)/12,2)</f>
        <v/>
      </c>
      <c r="N84" s="44">
        <f>MIN(N(Debts!$E$7),Q83+M84)</f>
        <v/>
      </c>
      <c r="O84" s="44">
        <f>Q83+M84-N84</f>
        <v/>
      </c>
      <c r="P84" s="44">
        <f>MIN(O84,MAX(0,$C84-SUMIFS($H84:$AU84,$H$6:$AU$6,"Rest",$H$5:$AU$5,"&lt;"&amp;O$5)))</f>
        <v/>
      </c>
      <c r="Q84" s="44">
        <f>ROUND(O84-P84,2)</f>
        <v/>
      </c>
      <c r="R84" s="44">
        <f>ROUND(V83*N(Debts!$D$8)/12,2)</f>
        <v/>
      </c>
      <c r="S84" s="44">
        <f>MIN(N(Debts!$E$8),V83+R84)</f>
        <v/>
      </c>
      <c r="T84" s="44">
        <f>V83+R84-S84</f>
        <v/>
      </c>
      <c r="U84" s="44">
        <f>MIN(T84,MAX(0,$C84-SUMIFS($H84:$AU84,$H$6:$AU$6,"Rest",$H$5:$AU$5,"&lt;"&amp;T$5)))</f>
        <v/>
      </c>
      <c r="V84" s="44">
        <f>ROUND(T84-U84,2)</f>
        <v/>
      </c>
      <c r="W84" s="44">
        <f>ROUND(AA83*N(Debts!$D$9)/12,2)</f>
        <v/>
      </c>
      <c r="X84" s="44">
        <f>MIN(N(Debts!$E$9),AA83+W84)</f>
        <v/>
      </c>
      <c r="Y84" s="44">
        <f>AA83+W84-X84</f>
        <v/>
      </c>
      <c r="Z84" s="44">
        <f>MIN(Y84,MAX(0,$C84-SUMIFS($H84:$AU84,$H$6:$AU$6,"Rest",$H$5:$AU$5,"&lt;"&amp;Y$5)))</f>
        <v/>
      </c>
      <c r="AA84" s="44">
        <f>ROUND(Y84-Z84,2)</f>
        <v/>
      </c>
      <c r="AB84" s="44">
        <f>ROUND(AF83*N(Debts!$D$10)/12,2)</f>
        <v/>
      </c>
      <c r="AC84" s="44">
        <f>MIN(N(Debts!$E$10),AF83+AB84)</f>
        <v/>
      </c>
      <c r="AD84" s="44">
        <f>AF83+AB84-AC84</f>
        <v/>
      </c>
      <c r="AE84" s="44">
        <f>MIN(AD84,MAX(0,$C84-SUMIFS($H84:$AU84,$H$6:$AU$6,"Rest",$H$5:$AU$5,"&lt;"&amp;AD$5)))</f>
        <v/>
      </c>
      <c r="AF84" s="44">
        <f>ROUND(AD84-AE84,2)</f>
        <v/>
      </c>
      <c r="AG84" s="44">
        <f>ROUND(AK83*N(Debts!$D$11)/12,2)</f>
        <v/>
      </c>
      <c r="AH84" s="44">
        <f>MIN(N(Debts!$E$11),AK83+AG84)</f>
        <v/>
      </c>
      <c r="AI84" s="44">
        <f>AK83+AG84-AH84</f>
        <v/>
      </c>
      <c r="AJ84" s="44">
        <f>MIN(AI84,MAX(0,$C84-SUMIFS($H84:$AU84,$H$6:$AU$6,"Rest",$H$5:$AU$5,"&lt;"&amp;AI$5)))</f>
        <v/>
      </c>
      <c r="AK84" s="44">
        <f>ROUND(AI84-AJ84,2)</f>
        <v/>
      </c>
      <c r="AL84" s="44">
        <f>ROUND(AP83*N(Debts!$D$12)/12,2)</f>
        <v/>
      </c>
      <c r="AM84" s="44">
        <f>MIN(N(Debts!$E$12),AP83+AL84)</f>
        <v/>
      </c>
      <c r="AN84" s="44">
        <f>AP83+AL84-AM84</f>
        <v/>
      </c>
      <c r="AO84" s="44">
        <f>MIN(AN84,MAX(0,$C84-SUMIFS($H84:$AU84,$H$6:$AU$6,"Rest",$H$5:$AU$5,"&lt;"&amp;AN$5)))</f>
        <v/>
      </c>
      <c r="AP84" s="44">
        <f>ROUND(AN84-AO84,2)</f>
        <v/>
      </c>
      <c r="AQ84" s="44">
        <f>ROUND(AU83*N(Debts!$D$13)/12,2)</f>
        <v/>
      </c>
      <c r="AR84" s="44">
        <f>MIN(N(Debts!$E$13),AU83+AQ84)</f>
        <v/>
      </c>
      <c r="AS84" s="44">
        <f>AU83+AQ84-AR84</f>
        <v/>
      </c>
      <c r="AT84" s="44">
        <f>MIN(AS84,MAX(0,$C84-SUMIFS($H84:$AU84,$H$6:$AU$6,"Rest",$H$5:$AU$5,"&lt;"&amp;AS$5)))</f>
        <v/>
      </c>
      <c r="AU84" s="44">
        <f>ROUND(AS84-AT84,2)</f>
        <v/>
      </c>
    </row>
    <row r="85">
      <c r="A85" s="43" t="n">
        <v>78</v>
      </c>
      <c r="B85" s="45">
        <f>EDATE(Plan!$C$7,A85-1)</f>
        <v/>
      </c>
      <c r="C85" s="46">
        <f>IF(F84&lt;=0.005,0,MAX(0,Plan!$C$6-SUMIF($H$6:$AU$6,"Min paid",H85:AU85)))</f>
        <v/>
      </c>
      <c r="D85" s="46">
        <f>SUMIF($H$6:$AU$6,"Interest",H85:AU85)</f>
        <v/>
      </c>
      <c r="E85" s="46">
        <f>SUMIF($H$6:$AU$6,"Min paid",H85:AU85)+SUMIF($H$6:$AU$6,"Extra paid",H85:AU85)</f>
        <v/>
      </c>
      <c r="F85" s="46">
        <f>SUMIF($H$6:$AU$6,"Balance",H85:AU85)</f>
        <v/>
      </c>
      <c r="G85" s="47">
        <f>IF(AND(F85&lt;=0.005,F84&gt;0.005),A85,"")</f>
        <v/>
      </c>
      <c r="H85" s="44">
        <f>ROUND(L84*N(Debts!$D$6)/12,2)</f>
        <v/>
      </c>
      <c r="I85" s="44">
        <f>MIN(N(Debts!$E$6),L84+H85)</f>
        <v/>
      </c>
      <c r="J85" s="44">
        <f>L84+H85-I85</f>
        <v/>
      </c>
      <c r="K85" s="44">
        <f>MIN(J85,MAX(0,$C85-SUMIFS($H85:$AU85,$H$6:$AU$6,"Rest",$H$5:$AU$5,"&lt;"&amp;J$5)))</f>
        <v/>
      </c>
      <c r="L85" s="44">
        <f>ROUND(J85-K85,2)</f>
        <v/>
      </c>
      <c r="M85" s="44">
        <f>ROUND(Q84*N(Debts!$D$7)/12,2)</f>
        <v/>
      </c>
      <c r="N85" s="44">
        <f>MIN(N(Debts!$E$7),Q84+M85)</f>
        <v/>
      </c>
      <c r="O85" s="44">
        <f>Q84+M85-N85</f>
        <v/>
      </c>
      <c r="P85" s="44">
        <f>MIN(O85,MAX(0,$C85-SUMIFS($H85:$AU85,$H$6:$AU$6,"Rest",$H$5:$AU$5,"&lt;"&amp;O$5)))</f>
        <v/>
      </c>
      <c r="Q85" s="44">
        <f>ROUND(O85-P85,2)</f>
        <v/>
      </c>
      <c r="R85" s="44">
        <f>ROUND(V84*N(Debts!$D$8)/12,2)</f>
        <v/>
      </c>
      <c r="S85" s="44">
        <f>MIN(N(Debts!$E$8),V84+R85)</f>
        <v/>
      </c>
      <c r="T85" s="44">
        <f>V84+R85-S85</f>
        <v/>
      </c>
      <c r="U85" s="44">
        <f>MIN(T85,MAX(0,$C85-SUMIFS($H85:$AU85,$H$6:$AU$6,"Rest",$H$5:$AU$5,"&lt;"&amp;T$5)))</f>
        <v/>
      </c>
      <c r="V85" s="44">
        <f>ROUND(T85-U85,2)</f>
        <v/>
      </c>
      <c r="W85" s="44">
        <f>ROUND(AA84*N(Debts!$D$9)/12,2)</f>
        <v/>
      </c>
      <c r="X85" s="44">
        <f>MIN(N(Debts!$E$9),AA84+W85)</f>
        <v/>
      </c>
      <c r="Y85" s="44">
        <f>AA84+W85-X85</f>
        <v/>
      </c>
      <c r="Z85" s="44">
        <f>MIN(Y85,MAX(0,$C85-SUMIFS($H85:$AU85,$H$6:$AU$6,"Rest",$H$5:$AU$5,"&lt;"&amp;Y$5)))</f>
        <v/>
      </c>
      <c r="AA85" s="44">
        <f>ROUND(Y85-Z85,2)</f>
        <v/>
      </c>
      <c r="AB85" s="44">
        <f>ROUND(AF84*N(Debts!$D$10)/12,2)</f>
        <v/>
      </c>
      <c r="AC85" s="44">
        <f>MIN(N(Debts!$E$10),AF84+AB85)</f>
        <v/>
      </c>
      <c r="AD85" s="44">
        <f>AF84+AB85-AC85</f>
        <v/>
      </c>
      <c r="AE85" s="44">
        <f>MIN(AD85,MAX(0,$C85-SUMIFS($H85:$AU85,$H$6:$AU$6,"Rest",$H$5:$AU$5,"&lt;"&amp;AD$5)))</f>
        <v/>
      </c>
      <c r="AF85" s="44">
        <f>ROUND(AD85-AE85,2)</f>
        <v/>
      </c>
      <c r="AG85" s="44">
        <f>ROUND(AK84*N(Debts!$D$11)/12,2)</f>
        <v/>
      </c>
      <c r="AH85" s="44">
        <f>MIN(N(Debts!$E$11),AK84+AG85)</f>
        <v/>
      </c>
      <c r="AI85" s="44">
        <f>AK84+AG85-AH85</f>
        <v/>
      </c>
      <c r="AJ85" s="44">
        <f>MIN(AI85,MAX(0,$C85-SUMIFS($H85:$AU85,$H$6:$AU$6,"Rest",$H$5:$AU$5,"&lt;"&amp;AI$5)))</f>
        <v/>
      </c>
      <c r="AK85" s="44">
        <f>ROUND(AI85-AJ85,2)</f>
        <v/>
      </c>
      <c r="AL85" s="44">
        <f>ROUND(AP84*N(Debts!$D$12)/12,2)</f>
        <v/>
      </c>
      <c r="AM85" s="44">
        <f>MIN(N(Debts!$E$12),AP84+AL85)</f>
        <v/>
      </c>
      <c r="AN85" s="44">
        <f>AP84+AL85-AM85</f>
        <v/>
      </c>
      <c r="AO85" s="44">
        <f>MIN(AN85,MAX(0,$C85-SUMIFS($H85:$AU85,$H$6:$AU$6,"Rest",$H$5:$AU$5,"&lt;"&amp;AN$5)))</f>
        <v/>
      </c>
      <c r="AP85" s="44">
        <f>ROUND(AN85-AO85,2)</f>
        <v/>
      </c>
      <c r="AQ85" s="44">
        <f>ROUND(AU84*N(Debts!$D$13)/12,2)</f>
        <v/>
      </c>
      <c r="AR85" s="44">
        <f>MIN(N(Debts!$E$13),AU84+AQ85)</f>
        <v/>
      </c>
      <c r="AS85" s="44">
        <f>AU84+AQ85-AR85</f>
        <v/>
      </c>
      <c r="AT85" s="44">
        <f>MIN(AS85,MAX(0,$C85-SUMIFS($H85:$AU85,$H$6:$AU$6,"Rest",$H$5:$AU$5,"&lt;"&amp;AS$5)))</f>
        <v/>
      </c>
      <c r="AU85" s="44">
        <f>ROUND(AS85-AT85,2)</f>
        <v/>
      </c>
    </row>
    <row r="86">
      <c r="A86" s="43" t="n">
        <v>79</v>
      </c>
      <c r="B86" s="45">
        <f>EDATE(Plan!$C$7,A86-1)</f>
        <v/>
      </c>
      <c r="C86" s="46">
        <f>IF(F85&lt;=0.005,0,MAX(0,Plan!$C$6-SUMIF($H$6:$AU$6,"Min paid",H86:AU86)))</f>
        <v/>
      </c>
      <c r="D86" s="46">
        <f>SUMIF($H$6:$AU$6,"Interest",H86:AU86)</f>
        <v/>
      </c>
      <c r="E86" s="46">
        <f>SUMIF($H$6:$AU$6,"Min paid",H86:AU86)+SUMIF($H$6:$AU$6,"Extra paid",H86:AU86)</f>
        <v/>
      </c>
      <c r="F86" s="46">
        <f>SUMIF($H$6:$AU$6,"Balance",H86:AU86)</f>
        <v/>
      </c>
      <c r="G86" s="47">
        <f>IF(AND(F86&lt;=0.005,F85&gt;0.005),A86,"")</f>
        <v/>
      </c>
      <c r="H86" s="44">
        <f>ROUND(L85*N(Debts!$D$6)/12,2)</f>
        <v/>
      </c>
      <c r="I86" s="44">
        <f>MIN(N(Debts!$E$6),L85+H86)</f>
        <v/>
      </c>
      <c r="J86" s="44">
        <f>L85+H86-I86</f>
        <v/>
      </c>
      <c r="K86" s="44">
        <f>MIN(J86,MAX(0,$C86-SUMIFS($H86:$AU86,$H$6:$AU$6,"Rest",$H$5:$AU$5,"&lt;"&amp;J$5)))</f>
        <v/>
      </c>
      <c r="L86" s="44">
        <f>ROUND(J86-K86,2)</f>
        <v/>
      </c>
      <c r="M86" s="44">
        <f>ROUND(Q85*N(Debts!$D$7)/12,2)</f>
        <v/>
      </c>
      <c r="N86" s="44">
        <f>MIN(N(Debts!$E$7),Q85+M86)</f>
        <v/>
      </c>
      <c r="O86" s="44">
        <f>Q85+M86-N86</f>
        <v/>
      </c>
      <c r="P86" s="44">
        <f>MIN(O86,MAX(0,$C86-SUMIFS($H86:$AU86,$H$6:$AU$6,"Rest",$H$5:$AU$5,"&lt;"&amp;O$5)))</f>
        <v/>
      </c>
      <c r="Q86" s="44">
        <f>ROUND(O86-P86,2)</f>
        <v/>
      </c>
      <c r="R86" s="44">
        <f>ROUND(V85*N(Debts!$D$8)/12,2)</f>
        <v/>
      </c>
      <c r="S86" s="44">
        <f>MIN(N(Debts!$E$8),V85+R86)</f>
        <v/>
      </c>
      <c r="T86" s="44">
        <f>V85+R86-S86</f>
        <v/>
      </c>
      <c r="U86" s="44">
        <f>MIN(T86,MAX(0,$C86-SUMIFS($H86:$AU86,$H$6:$AU$6,"Rest",$H$5:$AU$5,"&lt;"&amp;T$5)))</f>
        <v/>
      </c>
      <c r="V86" s="44">
        <f>ROUND(T86-U86,2)</f>
        <v/>
      </c>
      <c r="W86" s="44">
        <f>ROUND(AA85*N(Debts!$D$9)/12,2)</f>
        <v/>
      </c>
      <c r="X86" s="44">
        <f>MIN(N(Debts!$E$9),AA85+W86)</f>
        <v/>
      </c>
      <c r="Y86" s="44">
        <f>AA85+W86-X86</f>
        <v/>
      </c>
      <c r="Z86" s="44">
        <f>MIN(Y86,MAX(0,$C86-SUMIFS($H86:$AU86,$H$6:$AU$6,"Rest",$H$5:$AU$5,"&lt;"&amp;Y$5)))</f>
        <v/>
      </c>
      <c r="AA86" s="44">
        <f>ROUND(Y86-Z86,2)</f>
        <v/>
      </c>
      <c r="AB86" s="44">
        <f>ROUND(AF85*N(Debts!$D$10)/12,2)</f>
        <v/>
      </c>
      <c r="AC86" s="44">
        <f>MIN(N(Debts!$E$10),AF85+AB86)</f>
        <v/>
      </c>
      <c r="AD86" s="44">
        <f>AF85+AB86-AC86</f>
        <v/>
      </c>
      <c r="AE86" s="44">
        <f>MIN(AD86,MAX(0,$C86-SUMIFS($H86:$AU86,$H$6:$AU$6,"Rest",$H$5:$AU$5,"&lt;"&amp;AD$5)))</f>
        <v/>
      </c>
      <c r="AF86" s="44">
        <f>ROUND(AD86-AE86,2)</f>
        <v/>
      </c>
      <c r="AG86" s="44">
        <f>ROUND(AK85*N(Debts!$D$11)/12,2)</f>
        <v/>
      </c>
      <c r="AH86" s="44">
        <f>MIN(N(Debts!$E$11),AK85+AG86)</f>
        <v/>
      </c>
      <c r="AI86" s="44">
        <f>AK85+AG86-AH86</f>
        <v/>
      </c>
      <c r="AJ86" s="44">
        <f>MIN(AI86,MAX(0,$C86-SUMIFS($H86:$AU86,$H$6:$AU$6,"Rest",$H$5:$AU$5,"&lt;"&amp;AI$5)))</f>
        <v/>
      </c>
      <c r="AK86" s="44">
        <f>ROUND(AI86-AJ86,2)</f>
        <v/>
      </c>
      <c r="AL86" s="44">
        <f>ROUND(AP85*N(Debts!$D$12)/12,2)</f>
        <v/>
      </c>
      <c r="AM86" s="44">
        <f>MIN(N(Debts!$E$12),AP85+AL86)</f>
        <v/>
      </c>
      <c r="AN86" s="44">
        <f>AP85+AL86-AM86</f>
        <v/>
      </c>
      <c r="AO86" s="44">
        <f>MIN(AN86,MAX(0,$C86-SUMIFS($H86:$AU86,$H$6:$AU$6,"Rest",$H$5:$AU$5,"&lt;"&amp;AN$5)))</f>
        <v/>
      </c>
      <c r="AP86" s="44">
        <f>ROUND(AN86-AO86,2)</f>
        <v/>
      </c>
      <c r="AQ86" s="44">
        <f>ROUND(AU85*N(Debts!$D$13)/12,2)</f>
        <v/>
      </c>
      <c r="AR86" s="44">
        <f>MIN(N(Debts!$E$13),AU85+AQ86)</f>
        <v/>
      </c>
      <c r="AS86" s="44">
        <f>AU85+AQ86-AR86</f>
        <v/>
      </c>
      <c r="AT86" s="44">
        <f>MIN(AS86,MAX(0,$C86-SUMIFS($H86:$AU86,$H$6:$AU$6,"Rest",$H$5:$AU$5,"&lt;"&amp;AS$5)))</f>
        <v/>
      </c>
      <c r="AU86" s="44">
        <f>ROUND(AS86-AT86,2)</f>
        <v/>
      </c>
    </row>
    <row r="87">
      <c r="A87" s="43" t="n">
        <v>80</v>
      </c>
      <c r="B87" s="45">
        <f>EDATE(Plan!$C$7,A87-1)</f>
        <v/>
      </c>
      <c r="C87" s="46">
        <f>IF(F86&lt;=0.005,0,MAX(0,Plan!$C$6-SUMIF($H$6:$AU$6,"Min paid",H87:AU87)))</f>
        <v/>
      </c>
      <c r="D87" s="46">
        <f>SUMIF($H$6:$AU$6,"Interest",H87:AU87)</f>
        <v/>
      </c>
      <c r="E87" s="46">
        <f>SUMIF($H$6:$AU$6,"Min paid",H87:AU87)+SUMIF($H$6:$AU$6,"Extra paid",H87:AU87)</f>
        <v/>
      </c>
      <c r="F87" s="46">
        <f>SUMIF($H$6:$AU$6,"Balance",H87:AU87)</f>
        <v/>
      </c>
      <c r="G87" s="47">
        <f>IF(AND(F87&lt;=0.005,F86&gt;0.005),A87,"")</f>
        <v/>
      </c>
      <c r="H87" s="44">
        <f>ROUND(L86*N(Debts!$D$6)/12,2)</f>
        <v/>
      </c>
      <c r="I87" s="44">
        <f>MIN(N(Debts!$E$6),L86+H87)</f>
        <v/>
      </c>
      <c r="J87" s="44">
        <f>L86+H87-I87</f>
        <v/>
      </c>
      <c r="K87" s="44">
        <f>MIN(J87,MAX(0,$C87-SUMIFS($H87:$AU87,$H$6:$AU$6,"Rest",$H$5:$AU$5,"&lt;"&amp;J$5)))</f>
        <v/>
      </c>
      <c r="L87" s="44">
        <f>ROUND(J87-K87,2)</f>
        <v/>
      </c>
      <c r="M87" s="44">
        <f>ROUND(Q86*N(Debts!$D$7)/12,2)</f>
        <v/>
      </c>
      <c r="N87" s="44">
        <f>MIN(N(Debts!$E$7),Q86+M87)</f>
        <v/>
      </c>
      <c r="O87" s="44">
        <f>Q86+M87-N87</f>
        <v/>
      </c>
      <c r="P87" s="44">
        <f>MIN(O87,MAX(0,$C87-SUMIFS($H87:$AU87,$H$6:$AU$6,"Rest",$H$5:$AU$5,"&lt;"&amp;O$5)))</f>
        <v/>
      </c>
      <c r="Q87" s="44">
        <f>ROUND(O87-P87,2)</f>
        <v/>
      </c>
      <c r="R87" s="44">
        <f>ROUND(V86*N(Debts!$D$8)/12,2)</f>
        <v/>
      </c>
      <c r="S87" s="44">
        <f>MIN(N(Debts!$E$8),V86+R87)</f>
        <v/>
      </c>
      <c r="T87" s="44">
        <f>V86+R87-S87</f>
        <v/>
      </c>
      <c r="U87" s="44">
        <f>MIN(T87,MAX(0,$C87-SUMIFS($H87:$AU87,$H$6:$AU$6,"Rest",$H$5:$AU$5,"&lt;"&amp;T$5)))</f>
        <v/>
      </c>
      <c r="V87" s="44">
        <f>ROUND(T87-U87,2)</f>
        <v/>
      </c>
      <c r="W87" s="44">
        <f>ROUND(AA86*N(Debts!$D$9)/12,2)</f>
        <v/>
      </c>
      <c r="X87" s="44">
        <f>MIN(N(Debts!$E$9),AA86+W87)</f>
        <v/>
      </c>
      <c r="Y87" s="44">
        <f>AA86+W87-X87</f>
        <v/>
      </c>
      <c r="Z87" s="44">
        <f>MIN(Y87,MAX(0,$C87-SUMIFS($H87:$AU87,$H$6:$AU$6,"Rest",$H$5:$AU$5,"&lt;"&amp;Y$5)))</f>
        <v/>
      </c>
      <c r="AA87" s="44">
        <f>ROUND(Y87-Z87,2)</f>
        <v/>
      </c>
      <c r="AB87" s="44">
        <f>ROUND(AF86*N(Debts!$D$10)/12,2)</f>
        <v/>
      </c>
      <c r="AC87" s="44">
        <f>MIN(N(Debts!$E$10),AF86+AB87)</f>
        <v/>
      </c>
      <c r="AD87" s="44">
        <f>AF86+AB87-AC87</f>
        <v/>
      </c>
      <c r="AE87" s="44">
        <f>MIN(AD87,MAX(0,$C87-SUMIFS($H87:$AU87,$H$6:$AU$6,"Rest",$H$5:$AU$5,"&lt;"&amp;AD$5)))</f>
        <v/>
      </c>
      <c r="AF87" s="44">
        <f>ROUND(AD87-AE87,2)</f>
        <v/>
      </c>
      <c r="AG87" s="44">
        <f>ROUND(AK86*N(Debts!$D$11)/12,2)</f>
        <v/>
      </c>
      <c r="AH87" s="44">
        <f>MIN(N(Debts!$E$11),AK86+AG87)</f>
        <v/>
      </c>
      <c r="AI87" s="44">
        <f>AK86+AG87-AH87</f>
        <v/>
      </c>
      <c r="AJ87" s="44">
        <f>MIN(AI87,MAX(0,$C87-SUMIFS($H87:$AU87,$H$6:$AU$6,"Rest",$H$5:$AU$5,"&lt;"&amp;AI$5)))</f>
        <v/>
      </c>
      <c r="AK87" s="44">
        <f>ROUND(AI87-AJ87,2)</f>
        <v/>
      </c>
      <c r="AL87" s="44">
        <f>ROUND(AP86*N(Debts!$D$12)/12,2)</f>
        <v/>
      </c>
      <c r="AM87" s="44">
        <f>MIN(N(Debts!$E$12),AP86+AL87)</f>
        <v/>
      </c>
      <c r="AN87" s="44">
        <f>AP86+AL87-AM87</f>
        <v/>
      </c>
      <c r="AO87" s="44">
        <f>MIN(AN87,MAX(0,$C87-SUMIFS($H87:$AU87,$H$6:$AU$6,"Rest",$H$5:$AU$5,"&lt;"&amp;AN$5)))</f>
        <v/>
      </c>
      <c r="AP87" s="44">
        <f>ROUND(AN87-AO87,2)</f>
        <v/>
      </c>
      <c r="AQ87" s="44">
        <f>ROUND(AU86*N(Debts!$D$13)/12,2)</f>
        <v/>
      </c>
      <c r="AR87" s="44">
        <f>MIN(N(Debts!$E$13),AU86+AQ87)</f>
        <v/>
      </c>
      <c r="AS87" s="44">
        <f>AU86+AQ87-AR87</f>
        <v/>
      </c>
      <c r="AT87" s="44">
        <f>MIN(AS87,MAX(0,$C87-SUMIFS($H87:$AU87,$H$6:$AU$6,"Rest",$H$5:$AU$5,"&lt;"&amp;AS$5)))</f>
        <v/>
      </c>
      <c r="AU87" s="44">
        <f>ROUND(AS87-AT87,2)</f>
        <v/>
      </c>
    </row>
    <row r="88">
      <c r="A88" s="43" t="n">
        <v>81</v>
      </c>
      <c r="B88" s="45">
        <f>EDATE(Plan!$C$7,A88-1)</f>
        <v/>
      </c>
      <c r="C88" s="46">
        <f>IF(F87&lt;=0.005,0,MAX(0,Plan!$C$6-SUMIF($H$6:$AU$6,"Min paid",H88:AU88)))</f>
        <v/>
      </c>
      <c r="D88" s="46">
        <f>SUMIF($H$6:$AU$6,"Interest",H88:AU88)</f>
        <v/>
      </c>
      <c r="E88" s="46">
        <f>SUMIF($H$6:$AU$6,"Min paid",H88:AU88)+SUMIF($H$6:$AU$6,"Extra paid",H88:AU88)</f>
        <v/>
      </c>
      <c r="F88" s="46">
        <f>SUMIF($H$6:$AU$6,"Balance",H88:AU88)</f>
        <v/>
      </c>
      <c r="G88" s="47">
        <f>IF(AND(F88&lt;=0.005,F87&gt;0.005),A88,"")</f>
        <v/>
      </c>
      <c r="H88" s="44">
        <f>ROUND(L87*N(Debts!$D$6)/12,2)</f>
        <v/>
      </c>
      <c r="I88" s="44">
        <f>MIN(N(Debts!$E$6),L87+H88)</f>
        <v/>
      </c>
      <c r="J88" s="44">
        <f>L87+H88-I88</f>
        <v/>
      </c>
      <c r="K88" s="44">
        <f>MIN(J88,MAX(0,$C88-SUMIFS($H88:$AU88,$H$6:$AU$6,"Rest",$H$5:$AU$5,"&lt;"&amp;J$5)))</f>
        <v/>
      </c>
      <c r="L88" s="44">
        <f>ROUND(J88-K88,2)</f>
        <v/>
      </c>
      <c r="M88" s="44">
        <f>ROUND(Q87*N(Debts!$D$7)/12,2)</f>
        <v/>
      </c>
      <c r="N88" s="44">
        <f>MIN(N(Debts!$E$7),Q87+M88)</f>
        <v/>
      </c>
      <c r="O88" s="44">
        <f>Q87+M88-N88</f>
        <v/>
      </c>
      <c r="P88" s="44">
        <f>MIN(O88,MAX(0,$C88-SUMIFS($H88:$AU88,$H$6:$AU$6,"Rest",$H$5:$AU$5,"&lt;"&amp;O$5)))</f>
        <v/>
      </c>
      <c r="Q88" s="44">
        <f>ROUND(O88-P88,2)</f>
        <v/>
      </c>
      <c r="R88" s="44">
        <f>ROUND(V87*N(Debts!$D$8)/12,2)</f>
        <v/>
      </c>
      <c r="S88" s="44">
        <f>MIN(N(Debts!$E$8),V87+R88)</f>
        <v/>
      </c>
      <c r="T88" s="44">
        <f>V87+R88-S88</f>
        <v/>
      </c>
      <c r="U88" s="44">
        <f>MIN(T88,MAX(0,$C88-SUMIFS($H88:$AU88,$H$6:$AU$6,"Rest",$H$5:$AU$5,"&lt;"&amp;T$5)))</f>
        <v/>
      </c>
      <c r="V88" s="44">
        <f>ROUND(T88-U88,2)</f>
        <v/>
      </c>
      <c r="W88" s="44">
        <f>ROUND(AA87*N(Debts!$D$9)/12,2)</f>
        <v/>
      </c>
      <c r="X88" s="44">
        <f>MIN(N(Debts!$E$9),AA87+W88)</f>
        <v/>
      </c>
      <c r="Y88" s="44">
        <f>AA87+W88-X88</f>
        <v/>
      </c>
      <c r="Z88" s="44">
        <f>MIN(Y88,MAX(0,$C88-SUMIFS($H88:$AU88,$H$6:$AU$6,"Rest",$H$5:$AU$5,"&lt;"&amp;Y$5)))</f>
        <v/>
      </c>
      <c r="AA88" s="44">
        <f>ROUND(Y88-Z88,2)</f>
        <v/>
      </c>
      <c r="AB88" s="44">
        <f>ROUND(AF87*N(Debts!$D$10)/12,2)</f>
        <v/>
      </c>
      <c r="AC88" s="44">
        <f>MIN(N(Debts!$E$10),AF87+AB88)</f>
        <v/>
      </c>
      <c r="AD88" s="44">
        <f>AF87+AB88-AC88</f>
        <v/>
      </c>
      <c r="AE88" s="44">
        <f>MIN(AD88,MAX(0,$C88-SUMIFS($H88:$AU88,$H$6:$AU$6,"Rest",$H$5:$AU$5,"&lt;"&amp;AD$5)))</f>
        <v/>
      </c>
      <c r="AF88" s="44">
        <f>ROUND(AD88-AE88,2)</f>
        <v/>
      </c>
      <c r="AG88" s="44">
        <f>ROUND(AK87*N(Debts!$D$11)/12,2)</f>
        <v/>
      </c>
      <c r="AH88" s="44">
        <f>MIN(N(Debts!$E$11),AK87+AG88)</f>
        <v/>
      </c>
      <c r="AI88" s="44">
        <f>AK87+AG88-AH88</f>
        <v/>
      </c>
      <c r="AJ88" s="44">
        <f>MIN(AI88,MAX(0,$C88-SUMIFS($H88:$AU88,$H$6:$AU$6,"Rest",$H$5:$AU$5,"&lt;"&amp;AI$5)))</f>
        <v/>
      </c>
      <c r="AK88" s="44">
        <f>ROUND(AI88-AJ88,2)</f>
        <v/>
      </c>
      <c r="AL88" s="44">
        <f>ROUND(AP87*N(Debts!$D$12)/12,2)</f>
        <v/>
      </c>
      <c r="AM88" s="44">
        <f>MIN(N(Debts!$E$12),AP87+AL88)</f>
        <v/>
      </c>
      <c r="AN88" s="44">
        <f>AP87+AL88-AM88</f>
        <v/>
      </c>
      <c r="AO88" s="44">
        <f>MIN(AN88,MAX(0,$C88-SUMIFS($H88:$AU88,$H$6:$AU$6,"Rest",$H$5:$AU$5,"&lt;"&amp;AN$5)))</f>
        <v/>
      </c>
      <c r="AP88" s="44">
        <f>ROUND(AN88-AO88,2)</f>
        <v/>
      </c>
      <c r="AQ88" s="44">
        <f>ROUND(AU87*N(Debts!$D$13)/12,2)</f>
        <v/>
      </c>
      <c r="AR88" s="44">
        <f>MIN(N(Debts!$E$13),AU87+AQ88)</f>
        <v/>
      </c>
      <c r="AS88" s="44">
        <f>AU87+AQ88-AR88</f>
        <v/>
      </c>
      <c r="AT88" s="44">
        <f>MIN(AS88,MAX(0,$C88-SUMIFS($H88:$AU88,$H$6:$AU$6,"Rest",$H$5:$AU$5,"&lt;"&amp;AS$5)))</f>
        <v/>
      </c>
      <c r="AU88" s="44">
        <f>ROUND(AS88-AT88,2)</f>
        <v/>
      </c>
    </row>
    <row r="89">
      <c r="A89" s="43" t="n">
        <v>82</v>
      </c>
      <c r="B89" s="45">
        <f>EDATE(Plan!$C$7,A89-1)</f>
        <v/>
      </c>
      <c r="C89" s="46">
        <f>IF(F88&lt;=0.005,0,MAX(0,Plan!$C$6-SUMIF($H$6:$AU$6,"Min paid",H89:AU89)))</f>
        <v/>
      </c>
      <c r="D89" s="46">
        <f>SUMIF($H$6:$AU$6,"Interest",H89:AU89)</f>
        <v/>
      </c>
      <c r="E89" s="46">
        <f>SUMIF($H$6:$AU$6,"Min paid",H89:AU89)+SUMIF($H$6:$AU$6,"Extra paid",H89:AU89)</f>
        <v/>
      </c>
      <c r="F89" s="46">
        <f>SUMIF($H$6:$AU$6,"Balance",H89:AU89)</f>
        <v/>
      </c>
      <c r="G89" s="47">
        <f>IF(AND(F89&lt;=0.005,F88&gt;0.005),A89,"")</f>
        <v/>
      </c>
      <c r="H89" s="44">
        <f>ROUND(L88*N(Debts!$D$6)/12,2)</f>
        <v/>
      </c>
      <c r="I89" s="44">
        <f>MIN(N(Debts!$E$6),L88+H89)</f>
        <v/>
      </c>
      <c r="J89" s="44">
        <f>L88+H89-I89</f>
        <v/>
      </c>
      <c r="K89" s="44">
        <f>MIN(J89,MAX(0,$C89-SUMIFS($H89:$AU89,$H$6:$AU$6,"Rest",$H$5:$AU$5,"&lt;"&amp;J$5)))</f>
        <v/>
      </c>
      <c r="L89" s="44">
        <f>ROUND(J89-K89,2)</f>
        <v/>
      </c>
      <c r="M89" s="44">
        <f>ROUND(Q88*N(Debts!$D$7)/12,2)</f>
        <v/>
      </c>
      <c r="N89" s="44">
        <f>MIN(N(Debts!$E$7),Q88+M89)</f>
        <v/>
      </c>
      <c r="O89" s="44">
        <f>Q88+M89-N89</f>
        <v/>
      </c>
      <c r="P89" s="44">
        <f>MIN(O89,MAX(0,$C89-SUMIFS($H89:$AU89,$H$6:$AU$6,"Rest",$H$5:$AU$5,"&lt;"&amp;O$5)))</f>
        <v/>
      </c>
      <c r="Q89" s="44">
        <f>ROUND(O89-P89,2)</f>
        <v/>
      </c>
      <c r="R89" s="44">
        <f>ROUND(V88*N(Debts!$D$8)/12,2)</f>
        <v/>
      </c>
      <c r="S89" s="44">
        <f>MIN(N(Debts!$E$8),V88+R89)</f>
        <v/>
      </c>
      <c r="T89" s="44">
        <f>V88+R89-S89</f>
        <v/>
      </c>
      <c r="U89" s="44">
        <f>MIN(T89,MAX(0,$C89-SUMIFS($H89:$AU89,$H$6:$AU$6,"Rest",$H$5:$AU$5,"&lt;"&amp;T$5)))</f>
        <v/>
      </c>
      <c r="V89" s="44">
        <f>ROUND(T89-U89,2)</f>
        <v/>
      </c>
      <c r="W89" s="44">
        <f>ROUND(AA88*N(Debts!$D$9)/12,2)</f>
        <v/>
      </c>
      <c r="X89" s="44">
        <f>MIN(N(Debts!$E$9),AA88+W89)</f>
        <v/>
      </c>
      <c r="Y89" s="44">
        <f>AA88+W89-X89</f>
        <v/>
      </c>
      <c r="Z89" s="44">
        <f>MIN(Y89,MAX(0,$C89-SUMIFS($H89:$AU89,$H$6:$AU$6,"Rest",$H$5:$AU$5,"&lt;"&amp;Y$5)))</f>
        <v/>
      </c>
      <c r="AA89" s="44">
        <f>ROUND(Y89-Z89,2)</f>
        <v/>
      </c>
      <c r="AB89" s="44">
        <f>ROUND(AF88*N(Debts!$D$10)/12,2)</f>
        <v/>
      </c>
      <c r="AC89" s="44">
        <f>MIN(N(Debts!$E$10),AF88+AB89)</f>
        <v/>
      </c>
      <c r="AD89" s="44">
        <f>AF88+AB89-AC89</f>
        <v/>
      </c>
      <c r="AE89" s="44">
        <f>MIN(AD89,MAX(0,$C89-SUMIFS($H89:$AU89,$H$6:$AU$6,"Rest",$H$5:$AU$5,"&lt;"&amp;AD$5)))</f>
        <v/>
      </c>
      <c r="AF89" s="44">
        <f>ROUND(AD89-AE89,2)</f>
        <v/>
      </c>
      <c r="AG89" s="44">
        <f>ROUND(AK88*N(Debts!$D$11)/12,2)</f>
        <v/>
      </c>
      <c r="AH89" s="44">
        <f>MIN(N(Debts!$E$11),AK88+AG89)</f>
        <v/>
      </c>
      <c r="AI89" s="44">
        <f>AK88+AG89-AH89</f>
        <v/>
      </c>
      <c r="AJ89" s="44">
        <f>MIN(AI89,MAX(0,$C89-SUMIFS($H89:$AU89,$H$6:$AU$6,"Rest",$H$5:$AU$5,"&lt;"&amp;AI$5)))</f>
        <v/>
      </c>
      <c r="AK89" s="44">
        <f>ROUND(AI89-AJ89,2)</f>
        <v/>
      </c>
      <c r="AL89" s="44">
        <f>ROUND(AP88*N(Debts!$D$12)/12,2)</f>
        <v/>
      </c>
      <c r="AM89" s="44">
        <f>MIN(N(Debts!$E$12),AP88+AL89)</f>
        <v/>
      </c>
      <c r="AN89" s="44">
        <f>AP88+AL89-AM89</f>
        <v/>
      </c>
      <c r="AO89" s="44">
        <f>MIN(AN89,MAX(0,$C89-SUMIFS($H89:$AU89,$H$6:$AU$6,"Rest",$H$5:$AU$5,"&lt;"&amp;AN$5)))</f>
        <v/>
      </c>
      <c r="AP89" s="44">
        <f>ROUND(AN89-AO89,2)</f>
        <v/>
      </c>
      <c r="AQ89" s="44">
        <f>ROUND(AU88*N(Debts!$D$13)/12,2)</f>
        <v/>
      </c>
      <c r="AR89" s="44">
        <f>MIN(N(Debts!$E$13),AU88+AQ89)</f>
        <v/>
      </c>
      <c r="AS89" s="44">
        <f>AU88+AQ89-AR89</f>
        <v/>
      </c>
      <c r="AT89" s="44">
        <f>MIN(AS89,MAX(0,$C89-SUMIFS($H89:$AU89,$H$6:$AU$6,"Rest",$H$5:$AU$5,"&lt;"&amp;AS$5)))</f>
        <v/>
      </c>
      <c r="AU89" s="44">
        <f>ROUND(AS89-AT89,2)</f>
        <v/>
      </c>
    </row>
    <row r="90">
      <c r="A90" s="43" t="n">
        <v>83</v>
      </c>
      <c r="B90" s="45">
        <f>EDATE(Plan!$C$7,A90-1)</f>
        <v/>
      </c>
      <c r="C90" s="46">
        <f>IF(F89&lt;=0.005,0,MAX(0,Plan!$C$6-SUMIF($H$6:$AU$6,"Min paid",H90:AU90)))</f>
        <v/>
      </c>
      <c r="D90" s="46">
        <f>SUMIF($H$6:$AU$6,"Interest",H90:AU90)</f>
        <v/>
      </c>
      <c r="E90" s="46">
        <f>SUMIF($H$6:$AU$6,"Min paid",H90:AU90)+SUMIF($H$6:$AU$6,"Extra paid",H90:AU90)</f>
        <v/>
      </c>
      <c r="F90" s="46">
        <f>SUMIF($H$6:$AU$6,"Balance",H90:AU90)</f>
        <v/>
      </c>
      <c r="G90" s="47">
        <f>IF(AND(F90&lt;=0.005,F89&gt;0.005),A90,"")</f>
        <v/>
      </c>
      <c r="H90" s="44">
        <f>ROUND(L89*N(Debts!$D$6)/12,2)</f>
        <v/>
      </c>
      <c r="I90" s="44">
        <f>MIN(N(Debts!$E$6),L89+H90)</f>
        <v/>
      </c>
      <c r="J90" s="44">
        <f>L89+H90-I90</f>
        <v/>
      </c>
      <c r="K90" s="44">
        <f>MIN(J90,MAX(0,$C90-SUMIFS($H90:$AU90,$H$6:$AU$6,"Rest",$H$5:$AU$5,"&lt;"&amp;J$5)))</f>
        <v/>
      </c>
      <c r="L90" s="44">
        <f>ROUND(J90-K90,2)</f>
        <v/>
      </c>
      <c r="M90" s="44">
        <f>ROUND(Q89*N(Debts!$D$7)/12,2)</f>
        <v/>
      </c>
      <c r="N90" s="44">
        <f>MIN(N(Debts!$E$7),Q89+M90)</f>
        <v/>
      </c>
      <c r="O90" s="44">
        <f>Q89+M90-N90</f>
        <v/>
      </c>
      <c r="P90" s="44">
        <f>MIN(O90,MAX(0,$C90-SUMIFS($H90:$AU90,$H$6:$AU$6,"Rest",$H$5:$AU$5,"&lt;"&amp;O$5)))</f>
        <v/>
      </c>
      <c r="Q90" s="44">
        <f>ROUND(O90-P90,2)</f>
        <v/>
      </c>
      <c r="R90" s="44">
        <f>ROUND(V89*N(Debts!$D$8)/12,2)</f>
        <v/>
      </c>
      <c r="S90" s="44">
        <f>MIN(N(Debts!$E$8),V89+R90)</f>
        <v/>
      </c>
      <c r="T90" s="44">
        <f>V89+R90-S90</f>
        <v/>
      </c>
      <c r="U90" s="44">
        <f>MIN(T90,MAX(0,$C90-SUMIFS($H90:$AU90,$H$6:$AU$6,"Rest",$H$5:$AU$5,"&lt;"&amp;T$5)))</f>
        <v/>
      </c>
      <c r="V90" s="44">
        <f>ROUND(T90-U90,2)</f>
        <v/>
      </c>
      <c r="W90" s="44">
        <f>ROUND(AA89*N(Debts!$D$9)/12,2)</f>
        <v/>
      </c>
      <c r="X90" s="44">
        <f>MIN(N(Debts!$E$9),AA89+W90)</f>
        <v/>
      </c>
      <c r="Y90" s="44">
        <f>AA89+W90-X90</f>
        <v/>
      </c>
      <c r="Z90" s="44">
        <f>MIN(Y90,MAX(0,$C90-SUMIFS($H90:$AU90,$H$6:$AU$6,"Rest",$H$5:$AU$5,"&lt;"&amp;Y$5)))</f>
        <v/>
      </c>
      <c r="AA90" s="44">
        <f>ROUND(Y90-Z90,2)</f>
        <v/>
      </c>
      <c r="AB90" s="44">
        <f>ROUND(AF89*N(Debts!$D$10)/12,2)</f>
        <v/>
      </c>
      <c r="AC90" s="44">
        <f>MIN(N(Debts!$E$10),AF89+AB90)</f>
        <v/>
      </c>
      <c r="AD90" s="44">
        <f>AF89+AB90-AC90</f>
        <v/>
      </c>
      <c r="AE90" s="44">
        <f>MIN(AD90,MAX(0,$C90-SUMIFS($H90:$AU90,$H$6:$AU$6,"Rest",$H$5:$AU$5,"&lt;"&amp;AD$5)))</f>
        <v/>
      </c>
      <c r="AF90" s="44">
        <f>ROUND(AD90-AE90,2)</f>
        <v/>
      </c>
      <c r="AG90" s="44">
        <f>ROUND(AK89*N(Debts!$D$11)/12,2)</f>
        <v/>
      </c>
      <c r="AH90" s="44">
        <f>MIN(N(Debts!$E$11),AK89+AG90)</f>
        <v/>
      </c>
      <c r="AI90" s="44">
        <f>AK89+AG90-AH90</f>
        <v/>
      </c>
      <c r="AJ90" s="44">
        <f>MIN(AI90,MAX(0,$C90-SUMIFS($H90:$AU90,$H$6:$AU$6,"Rest",$H$5:$AU$5,"&lt;"&amp;AI$5)))</f>
        <v/>
      </c>
      <c r="AK90" s="44">
        <f>ROUND(AI90-AJ90,2)</f>
        <v/>
      </c>
      <c r="AL90" s="44">
        <f>ROUND(AP89*N(Debts!$D$12)/12,2)</f>
        <v/>
      </c>
      <c r="AM90" s="44">
        <f>MIN(N(Debts!$E$12),AP89+AL90)</f>
        <v/>
      </c>
      <c r="AN90" s="44">
        <f>AP89+AL90-AM90</f>
        <v/>
      </c>
      <c r="AO90" s="44">
        <f>MIN(AN90,MAX(0,$C90-SUMIFS($H90:$AU90,$H$6:$AU$6,"Rest",$H$5:$AU$5,"&lt;"&amp;AN$5)))</f>
        <v/>
      </c>
      <c r="AP90" s="44">
        <f>ROUND(AN90-AO90,2)</f>
        <v/>
      </c>
      <c r="AQ90" s="44">
        <f>ROUND(AU89*N(Debts!$D$13)/12,2)</f>
        <v/>
      </c>
      <c r="AR90" s="44">
        <f>MIN(N(Debts!$E$13),AU89+AQ90)</f>
        <v/>
      </c>
      <c r="AS90" s="44">
        <f>AU89+AQ90-AR90</f>
        <v/>
      </c>
      <c r="AT90" s="44">
        <f>MIN(AS90,MAX(0,$C90-SUMIFS($H90:$AU90,$H$6:$AU$6,"Rest",$H$5:$AU$5,"&lt;"&amp;AS$5)))</f>
        <v/>
      </c>
      <c r="AU90" s="44">
        <f>ROUND(AS90-AT90,2)</f>
        <v/>
      </c>
    </row>
    <row r="91">
      <c r="A91" s="43" t="n">
        <v>84</v>
      </c>
      <c r="B91" s="45">
        <f>EDATE(Plan!$C$7,A91-1)</f>
        <v/>
      </c>
      <c r="C91" s="46">
        <f>IF(F90&lt;=0.005,0,MAX(0,Plan!$C$6-SUMIF($H$6:$AU$6,"Min paid",H91:AU91)))</f>
        <v/>
      </c>
      <c r="D91" s="46">
        <f>SUMIF($H$6:$AU$6,"Interest",H91:AU91)</f>
        <v/>
      </c>
      <c r="E91" s="46">
        <f>SUMIF($H$6:$AU$6,"Min paid",H91:AU91)+SUMIF($H$6:$AU$6,"Extra paid",H91:AU91)</f>
        <v/>
      </c>
      <c r="F91" s="46">
        <f>SUMIF($H$6:$AU$6,"Balance",H91:AU91)</f>
        <v/>
      </c>
      <c r="G91" s="47">
        <f>IF(AND(F91&lt;=0.005,F90&gt;0.005),A91,"")</f>
        <v/>
      </c>
      <c r="H91" s="44">
        <f>ROUND(L90*N(Debts!$D$6)/12,2)</f>
        <v/>
      </c>
      <c r="I91" s="44">
        <f>MIN(N(Debts!$E$6),L90+H91)</f>
        <v/>
      </c>
      <c r="J91" s="44">
        <f>L90+H91-I91</f>
        <v/>
      </c>
      <c r="K91" s="44">
        <f>MIN(J91,MAX(0,$C91-SUMIFS($H91:$AU91,$H$6:$AU$6,"Rest",$H$5:$AU$5,"&lt;"&amp;J$5)))</f>
        <v/>
      </c>
      <c r="L91" s="44">
        <f>ROUND(J91-K91,2)</f>
        <v/>
      </c>
      <c r="M91" s="44">
        <f>ROUND(Q90*N(Debts!$D$7)/12,2)</f>
        <v/>
      </c>
      <c r="N91" s="44">
        <f>MIN(N(Debts!$E$7),Q90+M91)</f>
        <v/>
      </c>
      <c r="O91" s="44">
        <f>Q90+M91-N91</f>
        <v/>
      </c>
      <c r="P91" s="44">
        <f>MIN(O91,MAX(0,$C91-SUMIFS($H91:$AU91,$H$6:$AU$6,"Rest",$H$5:$AU$5,"&lt;"&amp;O$5)))</f>
        <v/>
      </c>
      <c r="Q91" s="44">
        <f>ROUND(O91-P91,2)</f>
        <v/>
      </c>
      <c r="R91" s="44">
        <f>ROUND(V90*N(Debts!$D$8)/12,2)</f>
        <v/>
      </c>
      <c r="S91" s="44">
        <f>MIN(N(Debts!$E$8),V90+R91)</f>
        <v/>
      </c>
      <c r="T91" s="44">
        <f>V90+R91-S91</f>
        <v/>
      </c>
      <c r="U91" s="44">
        <f>MIN(T91,MAX(0,$C91-SUMIFS($H91:$AU91,$H$6:$AU$6,"Rest",$H$5:$AU$5,"&lt;"&amp;T$5)))</f>
        <v/>
      </c>
      <c r="V91" s="44">
        <f>ROUND(T91-U91,2)</f>
        <v/>
      </c>
      <c r="W91" s="44">
        <f>ROUND(AA90*N(Debts!$D$9)/12,2)</f>
        <v/>
      </c>
      <c r="X91" s="44">
        <f>MIN(N(Debts!$E$9),AA90+W91)</f>
        <v/>
      </c>
      <c r="Y91" s="44">
        <f>AA90+W91-X91</f>
        <v/>
      </c>
      <c r="Z91" s="44">
        <f>MIN(Y91,MAX(0,$C91-SUMIFS($H91:$AU91,$H$6:$AU$6,"Rest",$H$5:$AU$5,"&lt;"&amp;Y$5)))</f>
        <v/>
      </c>
      <c r="AA91" s="44">
        <f>ROUND(Y91-Z91,2)</f>
        <v/>
      </c>
      <c r="AB91" s="44">
        <f>ROUND(AF90*N(Debts!$D$10)/12,2)</f>
        <v/>
      </c>
      <c r="AC91" s="44">
        <f>MIN(N(Debts!$E$10),AF90+AB91)</f>
        <v/>
      </c>
      <c r="AD91" s="44">
        <f>AF90+AB91-AC91</f>
        <v/>
      </c>
      <c r="AE91" s="44">
        <f>MIN(AD91,MAX(0,$C91-SUMIFS($H91:$AU91,$H$6:$AU$6,"Rest",$H$5:$AU$5,"&lt;"&amp;AD$5)))</f>
        <v/>
      </c>
      <c r="AF91" s="44">
        <f>ROUND(AD91-AE91,2)</f>
        <v/>
      </c>
      <c r="AG91" s="44">
        <f>ROUND(AK90*N(Debts!$D$11)/12,2)</f>
        <v/>
      </c>
      <c r="AH91" s="44">
        <f>MIN(N(Debts!$E$11),AK90+AG91)</f>
        <v/>
      </c>
      <c r="AI91" s="44">
        <f>AK90+AG91-AH91</f>
        <v/>
      </c>
      <c r="AJ91" s="44">
        <f>MIN(AI91,MAX(0,$C91-SUMIFS($H91:$AU91,$H$6:$AU$6,"Rest",$H$5:$AU$5,"&lt;"&amp;AI$5)))</f>
        <v/>
      </c>
      <c r="AK91" s="44">
        <f>ROUND(AI91-AJ91,2)</f>
        <v/>
      </c>
      <c r="AL91" s="44">
        <f>ROUND(AP90*N(Debts!$D$12)/12,2)</f>
        <v/>
      </c>
      <c r="AM91" s="44">
        <f>MIN(N(Debts!$E$12),AP90+AL91)</f>
        <v/>
      </c>
      <c r="AN91" s="44">
        <f>AP90+AL91-AM91</f>
        <v/>
      </c>
      <c r="AO91" s="44">
        <f>MIN(AN91,MAX(0,$C91-SUMIFS($H91:$AU91,$H$6:$AU$6,"Rest",$H$5:$AU$5,"&lt;"&amp;AN$5)))</f>
        <v/>
      </c>
      <c r="AP91" s="44">
        <f>ROUND(AN91-AO91,2)</f>
        <v/>
      </c>
      <c r="AQ91" s="44">
        <f>ROUND(AU90*N(Debts!$D$13)/12,2)</f>
        <v/>
      </c>
      <c r="AR91" s="44">
        <f>MIN(N(Debts!$E$13),AU90+AQ91)</f>
        <v/>
      </c>
      <c r="AS91" s="44">
        <f>AU90+AQ91-AR91</f>
        <v/>
      </c>
      <c r="AT91" s="44">
        <f>MIN(AS91,MAX(0,$C91-SUMIFS($H91:$AU91,$H$6:$AU$6,"Rest",$H$5:$AU$5,"&lt;"&amp;AS$5)))</f>
        <v/>
      </c>
      <c r="AU91" s="44">
        <f>ROUND(AS91-AT91,2)</f>
        <v/>
      </c>
    </row>
    <row r="92">
      <c r="A92" s="43" t="n">
        <v>85</v>
      </c>
      <c r="B92" s="45">
        <f>EDATE(Plan!$C$7,A92-1)</f>
        <v/>
      </c>
      <c r="C92" s="46">
        <f>IF(F91&lt;=0.005,0,MAX(0,Plan!$C$6-SUMIF($H$6:$AU$6,"Min paid",H92:AU92)))</f>
        <v/>
      </c>
      <c r="D92" s="46">
        <f>SUMIF($H$6:$AU$6,"Interest",H92:AU92)</f>
        <v/>
      </c>
      <c r="E92" s="46">
        <f>SUMIF($H$6:$AU$6,"Min paid",H92:AU92)+SUMIF($H$6:$AU$6,"Extra paid",H92:AU92)</f>
        <v/>
      </c>
      <c r="F92" s="46">
        <f>SUMIF($H$6:$AU$6,"Balance",H92:AU92)</f>
        <v/>
      </c>
      <c r="G92" s="47">
        <f>IF(AND(F92&lt;=0.005,F91&gt;0.005),A92,"")</f>
        <v/>
      </c>
      <c r="H92" s="44">
        <f>ROUND(L91*N(Debts!$D$6)/12,2)</f>
        <v/>
      </c>
      <c r="I92" s="44">
        <f>MIN(N(Debts!$E$6),L91+H92)</f>
        <v/>
      </c>
      <c r="J92" s="44">
        <f>L91+H92-I92</f>
        <v/>
      </c>
      <c r="K92" s="44">
        <f>MIN(J92,MAX(0,$C92-SUMIFS($H92:$AU92,$H$6:$AU$6,"Rest",$H$5:$AU$5,"&lt;"&amp;J$5)))</f>
        <v/>
      </c>
      <c r="L92" s="44">
        <f>ROUND(J92-K92,2)</f>
        <v/>
      </c>
      <c r="M92" s="44">
        <f>ROUND(Q91*N(Debts!$D$7)/12,2)</f>
        <v/>
      </c>
      <c r="N92" s="44">
        <f>MIN(N(Debts!$E$7),Q91+M92)</f>
        <v/>
      </c>
      <c r="O92" s="44">
        <f>Q91+M92-N92</f>
        <v/>
      </c>
      <c r="P92" s="44">
        <f>MIN(O92,MAX(0,$C92-SUMIFS($H92:$AU92,$H$6:$AU$6,"Rest",$H$5:$AU$5,"&lt;"&amp;O$5)))</f>
        <v/>
      </c>
      <c r="Q92" s="44">
        <f>ROUND(O92-P92,2)</f>
        <v/>
      </c>
      <c r="R92" s="44">
        <f>ROUND(V91*N(Debts!$D$8)/12,2)</f>
        <v/>
      </c>
      <c r="S92" s="44">
        <f>MIN(N(Debts!$E$8),V91+R92)</f>
        <v/>
      </c>
      <c r="T92" s="44">
        <f>V91+R92-S92</f>
        <v/>
      </c>
      <c r="U92" s="44">
        <f>MIN(T92,MAX(0,$C92-SUMIFS($H92:$AU92,$H$6:$AU$6,"Rest",$H$5:$AU$5,"&lt;"&amp;T$5)))</f>
        <v/>
      </c>
      <c r="V92" s="44">
        <f>ROUND(T92-U92,2)</f>
        <v/>
      </c>
      <c r="W92" s="44">
        <f>ROUND(AA91*N(Debts!$D$9)/12,2)</f>
        <v/>
      </c>
      <c r="X92" s="44">
        <f>MIN(N(Debts!$E$9),AA91+W92)</f>
        <v/>
      </c>
      <c r="Y92" s="44">
        <f>AA91+W92-X92</f>
        <v/>
      </c>
      <c r="Z92" s="44">
        <f>MIN(Y92,MAX(0,$C92-SUMIFS($H92:$AU92,$H$6:$AU$6,"Rest",$H$5:$AU$5,"&lt;"&amp;Y$5)))</f>
        <v/>
      </c>
      <c r="AA92" s="44">
        <f>ROUND(Y92-Z92,2)</f>
        <v/>
      </c>
      <c r="AB92" s="44">
        <f>ROUND(AF91*N(Debts!$D$10)/12,2)</f>
        <v/>
      </c>
      <c r="AC92" s="44">
        <f>MIN(N(Debts!$E$10),AF91+AB92)</f>
        <v/>
      </c>
      <c r="AD92" s="44">
        <f>AF91+AB92-AC92</f>
        <v/>
      </c>
      <c r="AE92" s="44">
        <f>MIN(AD92,MAX(0,$C92-SUMIFS($H92:$AU92,$H$6:$AU$6,"Rest",$H$5:$AU$5,"&lt;"&amp;AD$5)))</f>
        <v/>
      </c>
      <c r="AF92" s="44">
        <f>ROUND(AD92-AE92,2)</f>
        <v/>
      </c>
      <c r="AG92" s="44">
        <f>ROUND(AK91*N(Debts!$D$11)/12,2)</f>
        <v/>
      </c>
      <c r="AH92" s="44">
        <f>MIN(N(Debts!$E$11),AK91+AG92)</f>
        <v/>
      </c>
      <c r="AI92" s="44">
        <f>AK91+AG92-AH92</f>
        <v/>
      </c>
      <c r="AJ92" s="44">
        <f>MIN(AI92,MAX(0,$C92-SUMIFS($H92:$AU92,$H$6:$AU$6,"Rest",$H$5:$AU$5,"&lt;"&amp;AI$5)))</f>
        <v/>
      </c>
      <c r="AK92" s="44">
        <f>ROUND(AI92-AJ92,2)</f>
        <v/>
      </c>
      <c r="AL92" s="44">
        <f>ROUND(AP91*N(Debts!$D$12)/12,2)</f>
        <v/>
      </c>
      <c r="AM92" s="44">
        <f>MIN(N(Debts!$E$12),AP91+AL92)</f>
        <v/>
      </c>
      <c r="AN92" s="44">
        <f>AP91+AL92-AM92</f>
        <v/>
      </c>
      <c r="AO92" s="44">
        <f>MIN(AN92,MAX(0,$C92-SUMIFS($H92:$AU92,$H$6:$AU$6,"Rest",$H$5:$AU$5,"&lt;"&amp;AN$5)))</f>
        <v/>
      </c>
      <c r="AP92" s="44">
        <f>ROUND(AN92-AO92,2)</f>
        <v/>
      </c>
      <c r="AQ92" s="44">
        <f>ROUND(AU91*N(Debts!$D$13)/12,2)</f>
        <v/>
      </c>
      <c r="AR92" s="44">
        <f>MIN(N(Debts!$E$13),AU91+AQ92)</f>
        <v/>
      </c>
      <c r="AS92" s="44">
        <f>AU91+AQ92-AR92</f>
        <v/>
      </c>
      <c r="AT92" s="44">
        <f>MIN(AS92,MAX(0,$C92-SUMIFS($H92:$AU92,$H$6:$AU$6,"Rest",$H$5:$AU$5,"&lt;"&amp;AS$5)))</f>
        <v/>
      </c>
      <c r="AU92" s="44">
        <f>ROUND(AS92-AT92,2)</f>
        <v/>
      </c>
    </row>
    <row r="93">
      <c r="A93" s="43" t="n">
        <v>86</v>
      </c>
      <c r="B93" s="45">
        <f>EDATE(Plan!$C$7,A93-1)</f>
        <v/>
      </c>
      <c r="C93" s="46">
        <f>IF(F92&lt;=0.005,0,MAX(0,Plan!$C$6-SUMIF($H$6:$AU$6,"Min paid",H93:AU93)))</f>
        <v/>
      </c>
      <c r="D93" s="46">
        <f>SUMIF($H$6:$AU$6,"Interest",H93:AU93)</f>
        <v/>
      </c>
      <c r="E93" s="46">
        <f>SUMIF($H$6:$AU$6,"Min paid",H93:AU93)+SUMIF($H$6:$AU$6,"Extra paid",H93:AU93)</f>
        <v/>
      </c>
      <c r="F93" s="46">
        <f>SUMIF($H$6:$AU$6,"Balance",H93:AU93)</f>
        <v/>
      </c>
      <c r="G93" s="47">
        <f>IF(AND(F93&lt;=0.005,F92&gt;0.005),A93,"")</f>
        <v/>
      </c>
      <c r="H93" s="44">
        <f>ROUND(L92*N(Debts!$D$6)/12,2)</f>
        <v/>
      </c>
      <c r="I93" s="44">
        <f>MIN(N(Debts!$E$6),L92+H93)</f>
        <v/>
      </c>
      <c r="J93" s="44">
        <f>L92+H93-I93</f>
        <v/>
      </c>
      <c r="K93" s="44">
        <f>MIN(J93,MAX(0,$C93-SUMIFS($H93:$AU93,$H$6:$AU$6,"Rest",$H$5:$AU$5,"&lt;"&amp;J$5)))</f>
        <v/>
      </c>
      <c r="L93" s="44">
        <f>ROUND(J93-K93,2)</f>
        <v/>
      </c>
      <c r="M93" s="44">
        <f>ROUND(Q92*N(Debts!$D$7)/12,2)</f>
        <v/>
      </c>
      <c r="N93" s="44">
        <f>MIN(N(Debts!$E$7),Q92+M93)</f>
        <v/>
      </c>
      <c r="O93" s="44">
        <f>Q92+M93-N93</f>
        <v/>
      </c>
      <c r="P93" s="44">
        <f>MIN(O93,MAX(0,$C93-SUMIFS($H93:$AU93,$H$6:$AU$6,"Rest",$H$5:$AU$5,"&lt;"&amp;O$5)))</f>
        <v/>
      </c>
      <c r="Q93" s="44">
        <f>ROUND(O93-P93,2)</f>
        <v/>
      </c>
      <c r="R93" s="44">
        <f>ROUND(V92*N(Debts!$D$8)/12,2)</f>
        <v/>
      </c>
      <c r="S93" s="44">
        <f>MIN(N(Debts!$E$8),V92+R93)</f>
        <v/>
      </c>
      <c r="T93" s="44">
        <f>V92+R93-S93</f>
        <v/>
      </c>
      <c r="U93" s="44">
        <f>MIN(T93,MAX(0,$C93-SUMIFS($H93:$AU93,$H$6:$AU$6,"Rest",$H$5:$AU$5,"&lt;"&amp;T$5)))</f>
        <v/>
      </c>
      <c r="V93" s="44">
        <f>ROUND(T93-U93,2)</f>
        <v/>
      </c>
      <c r="W93" s="44">
        <f>ROUND(AA92*N(Debts!$D$9)/12,2)</f>
        <v/>
      </c>
      <c r="X93" s="44">
        <f>MIN(N(Debts!$E$9),AA92+W93)</f>
        <v/>
      </c>
      <c r="Y93" s="44">
        <f>AA92+W93-X93</f>
        <v/>
      </c>
      <c r="Z93" s="44">
        <f>MIN(Y93,MAX(0,$C93-SUMIFS($H93:$AU93,$H$6:$AU$6,"Rest",$H$5:$AU$5,"&lt;"&amp;Y$5)))</f>
        <v/>
      </c>
      <c r="AA93" s="44">
        <f>ROUND(Y93-Z93,2)</f>
        <v/>
      </c>
      <c r="AB93" s="44">
        <f>ROUND(AF92*N(Debts!$D$10)/12,2)</f>
        <v/>
      </c>
      <c r="AC93" s="44">
        <f>MIN(N(Debts!$E$10),AF92+AB93)</f>
        <v/>
      </c>
      <c r="AD93" s="44">
        <f>AF92+AB93-AC93</f>
        <v/>
      </c>
      <c r="AE93" s="44">
        <f>MIN(AD93,MAX(0,$C93-SUMIFS($H93:$AU93,$H$6:$AU$6,"Rest",$H$5:$AU$5,"&lt;"&amp;AD$5)))</f>
        <v/>
      </c>
      <c r="AF93" s="44">
        <f>ROUND(AD93-AE93,2)</f>
        <v/>
      </c>
      <c r="AG93" s="44">
        <f>ROUND(AK92*N(Debts!$D$11)/12,2)</f>
        <v/>
      </c>
      <c r="AH93" s="44">
        <f>MIN(N(Debts!$E$11),AK92+AG93)</f>
        <v/>
      </c>
      <c r="AI93" s="44">
        <f>AK92+AG93-AH93</f>
        <v/>
      </c>
      <c r="AJ93" s="44">
        <f>MIN(AI93,MAX(0,$C93-SUMIFS($H93:$AU93,$H$6:$AU$6,"Rest",$H$5:$AU$5,"&lt;"&amp;AI$5)))</f>
        <v/>
      </c>
      <c r="AK93" s="44">
        <f>ROUND(AI93-AJ93,2)</f>
        <v/>
      </c>
      <c r="AL93" s="44">
        <f>ROUND(AP92*N(Debts!$D$12)/12,2)</f>
        <v/>
      </c>
      <c r="AM93" s="44">
        <f>MIN(N(Debts!$E$12),AP92+AL93)</f>
        <v/>
      </c>
      <c r="AN93" s="44">
        <f>AP92+AL93-AM93</f>
        <v/>
      </c>
      <c r="AO93" s="44">
        <f>MIN(AN93,MAX(0,$C93-SUMIFS($H93:$AU93,$H$6:$AU$6,"Rest",$H$5:$AU$5,"&lt;"&amp;AN$5)))</f>
        <v/>
      </c>
      <c r="AP93" s="44">
        <f>ROUND(AN93-AO93,2)</f>
        <v/>
      </c>
      <c r="AQ93" s="44">
        <f>ROUND(AU92*N(Debts!$D$13)/12,2)</f>
        <v/>
      </c>
      <c r="AR93" s="44">
        <f>MIN(N(Debts!$E$13),AU92+AQ93)</f>
        <v/>
      </c>
      <c r="AS93" s="44">
        <f>AU92+AQ93-AR93</f>
        <v/>
      </c>
      <c r="AT93" s="44">
        <f>MIN(AS93,MAX(0,$C93-SUMIFS($H93:$AU93,$H$6:$AU$6,"Rest",$H$5:$AU$5,"&lt;"&amp;AS$5)))</f>
        <v/>
      </c>
      <c r="AU93" s="44">
        <f>ROUND(AS93-AT93,2)</f>
        <v/>
      </c>
    </row>
    <row r="94">
      <c r="A94" s="43" t="n">
        <v>87</v>
      </c>
      <c r="B94" s="45">
        <f>EDATE(Plan!$C$7,A94-1)</f>
        <v/>
      </c>
      <c r="C94" s="46">
        <f>IF(F93&lt;=0.005,0,MAX(0,Plan!$C$6-SUMIF($H$6:$AU$6,"Min paid",H94:AU94)))</f>
        <v/>
      </c>
      <c r="D94" s="46">
        <f>SUMIF($H$6:$AU$6,"Interest",H94:AU94)</f>
        <v/>
      </c>
      <c r="E94" s="46">
        <f>SUMIF($H$6:$AU$6,"Min paid",H94:AU94)+SUMIF($H$6:$AU$6,"Extra paid",H94:AU94)</f>
        <v/>
      </c>
      <c r="F94" s="46">
        <f>SUMIF($H$6:$AU$6,"Balance",H94:AU94)</f>
        <v/>
      </c>
      <c r="G94" s="47">
        <f>IF(AND(F94&lt;=0.005,F93&gt;0.005),A94,"")</f>
        <v/>
      </c>
      <c r="H94" s="44">
        <f>ROUND(L93*N(Debts!$D$6)/12,2)</f>
        <v/>
      </c>
      <c r="I94" s="44">
        <f>MIN(N(Debts!$E$6),L93+H94)</f>
        <v/>
      </c>
      <c r="J94" s="44">
        <f>L93+H94-I94</f>
        <v/>
      </c>
      <c r="K94" s="44">
        <f>MIN(J94,MAX(0,$C94-SUMIFS($H94:$AU94,$H$6:$AU$6,"Rest",$H$5:$AU$5,"&lt;"&amp;J$5)))</f>
        <v/>
      </c>
      <c r="L94" s="44">
        <f>ROUND(J94-K94,2)</f>
        <v/>
      </c>
      <c r="M94" s="44">
        <f>ROUND(Q93*N(Debts!$D$7)/12,2)</f>
        <v/>
      </c>
      <c r="N94" s="44">
        <f>MIN(N(Debts!$E$7),Q93+M94)</f>
        <v/>
      </c>
      <c r="O94" s="44">
        <f>Q93+M94-N94</f>
        <v/>
      </c>
      <c r="P94" s="44">
        <f>MIN(O94,MAX(0,$C94-SUMIFS($H94:$AU94,$H$6:$AU$6,"Rest",$H$5:$AU$5,"&lt;"&amp;O$5)))</f>
        <v/>
      </c>
      <c r="Q94" s="44">
        <f>ROUND(O94-P94,2)</f>
        <v/>
      </c>
      <c r="R94" s="44">
        <f>ROUND(V93*N(Debts!$D$8)/12,2)</f>
        <v/>
      </c>
      <c r="S94" s="44">
        <f>MIN(N(Debts!$E$8),V93+R94)</f>
        <v/>
      </c>
      <c r="T94" s="44">
        <f>V93+R94-S94</f>
        <v/>
      </c>
      <c r="U94" s="44">
        <f>MIN(T94,MAX(0,$C94-SUMIFS($H94:$AU94,$H$6:$AU$6,"Rest",$H$5:$AU$5,"&lt;"&amp;T$5)))</f>
        <v/>
      </c>
      <c r="V94" s="44">
        <f>ROUND(T94-U94,2)</f>
        <v/>
      </c>
      <c r="W94" s="44">
        <f>ROUND(AA93*N(Debts!$D$9)/12,2)</f>
        <v/>
      </c>
      <c r="X94" s="44">
        <f>MIN(N(Debts!$E$9),AA93+W94)</f>
        <v/>
      </c>
      <c r="Y94" s="44">
        <f>AA93+W94-X94</f>
        <v/>
      </c>
      <c r="Z94" s="44">
        <f>MIN(Y94,MAX(0,$C94-SUMIFS($H94:$AU94,$H$6:$AU$6,"Rest",$H$5:$AU$5,"&lt;"&amp;Y$5)))</f>
        <v/>
      </c>
      <c r="AA94" s="44">
        <f>ROUND(Y94-Z94,2)</f>
        <v/>
      </c>
      <c r="AB94" s="44">
        <f>ROUND(AF93*N(Debts!$D$10)/12,2)</f>
        <v/>
      </c>
      <c r="AC94" s="44">
        <f>MIN(N(Debts!$E$10),AF93+AB94)</f>
        <v/>
      </c>
      <c r="AD94" s="44">
        <f>AF93+AB94-AC94</f>
        <v/>
      </c>
      <c r="AE94" s="44">
        <f>MIN(AD94,MAX(0,$C94-SUMIFS($H94:$AU94,$H$6:$AU$6,"Rest",$H$5:$AU$5,"&lt;"&amp;AD$5)))</f>
        <v/>
      </c>
      <c r="AF94" s="44">
        <f>ROUND(AD94-AE94,2)</f>
        <v/>
      </c>
      <c r="AG94" s="44">
        <f>ROUND(AK93*N(Debts!$D$11)/12,2)</f>
        <v/>
      </c>
      <c r="AH94" s="44">
        <f>MIN(N(Debts!$E$11),AK93+AG94)</f>
        <v/>
      </c>
      <c r="AI94" s="44">
        <f>AK93+AG94-AH94</f>
        <v/>
      </c>
      <c r="AJ94" s="44">
        <f>MIN(AI94,MAX(0,$C94-SUMIFS($H94:$AU94,$H$6:$AU$6,"Rest",$H$5:$AU$5,"&lt;"&amp;AI$5)))</f>
        <v/>
      </c>
      <c r="AK94" s="44">
        <f>ROUND(AI94-AJ94,2)</f>
        <v/>
      </c>
      <c r="AL94" s="44">
        <f>ROUND(AP93*N(Debts!$D$12)/12,2)</f>
        <v/>
      </c>
      <c r="AM94" s="44">
        <f>MIN(N(Debts!$E$12),AP93+AL94)</f>
        <v/>
      </c>
      <c r="AN94" s="44">
        <f>AP93+AL94-AM94</f>
        <v/>
      </c>
      <c r="AO94" s="44">
        <f>MIN(AN94,MAX(0,$C94-SUMIFS($H94:$AU94,$H$6:$AU$6,"Rest",$H$5:$AU$5,"&lt;"&amp;AN$5)))</f>
        <v/>
      </c>
      <c r="AP94" s="44">
        <f>ROUND(AN94-AO94,2)</f>
        <v/>
      </c>
      <c r="AQ94" s="44">
        <f>ROUND(AU93*N(Debts!$D$13)/12,2)</f>
        <v/>
      </c>
      <c r="AR94" s="44">
        <f>MIN(N(Debts!$E$13),AU93+AQ94)</f>
        <v/>
      </c>
      <c r="AS94" s="44">
        <f>AU93+AQ94-AR94</f>
        <v/>
      </c>
      <c r="AT94" s="44">
        <f>MIN(AS94,MAX(0,$C94-SUMIFS($H94:$AU94,$H$6:$AU$6,"Rest",$H$5:$AU$5,"&lt;"&amp;AS$5)))</f>
        <v/>
      </c>
      <c r="AU94" s="44">
        <f>ROUND(AS94-AT94,2)</f>
        <v/>
      </c>
    </row>
    <row r="95">
      <c r="A95" s="43" t="n">
        <v>88</v>
      </c>
      <c r="B95" s="45">
        <f>EDATE(Plan!$C$7,A95-1)</f>
        <v/>
      </c>
      <c r="C95" s="46">
        <f>IF(F94&lt;=0.005,0,MAX(0,Plan!$C$6-SUMIF($H$6:$AU$6,"Min paid",H95:AU95)))</f>
        <v/>
      </c>
      <c r="D95" s="46">
        <f>SUMIF($H$6:$AU$6,"Interest",H95:AU95)</f>
        <v/>
      </c>
      <c r="E95" s="46">
        <f>SUMIF($H$6:$AU$6,"Min paid",H95:AU95)+SUMIF($H$6:$AU$6,"Extra paid",H95:AU95)</f>
        <v/>
      </c>
      <c r="F95" s="46">
        <f>SUMIF($H$6:$AU$6,"Balance",H95:AU95)</f>
        <v/>
      </c>
      <c r="G95" s="47">
        <f>IF(AND(F95&lt;=0.005,F94&gt;0.005),A95,"")</f>
        <v/>
      </c>
      <c r="H95" s="44">
        <f>ROUND(L94*N(Debts!$D$6)/12,2)</f>
        <v/>
      </c>
      <c r="I95" s="44">
        <f>MIN(N(Debts!$E$6),L94+H95)</f>
        <v/>
      </c>
      <c r="J95" s="44">
        <f>L94+H95-I95</f>
        <v/>
      </c>
      <c r="K95" s="44">
        <f>MIN(J95,MAX(0,$C95-SUMIFS($H95:$AU95,$H$6:$AU$6,"Rest",$H$5:$AU$5,"&lt;"&amp;J$5)))</f>
        <v/>
      </c>
      <c r="L95" s="44">
        <f>ROUND(J95-K95,2)</f>
        <v/>
      </c>
      <c r="M95" s="44">
        <f>ROUND(Q94*N(Debts!$D$7)/12,2)</f>
        <v/>
      </c>
      <c r="N95" s="44">
        <f>MIN(N(Debts!$E$7),Q94+M95)</f>
        <v/>
      </c>
      <c r="O95" s="44">
        <f>Q94+M95-N95</f>
        <v/>
      </c>
      <c r="P95" s="44">
        <f>MIN(O95,MAX(0,$C95-SUMIFS($H95:$AU95,$H$6:$AU$6,"Rest",$H$5:$AU$5,"&lt;"&amp;O$5)))</f>
        <v/>
      </c>
      <c r="Q95" s="44">
        <f>ROUND(O95-P95,2)</f>
        <v/>
      </c>
      <c r="R95" s="44">
        <f>ROUND(V94*N(Debts!$D$8)/12,2)</f>
        <v/>
      </c>
      <c r="S95" s="44">
        <f>MIN(N(Debts!$E$8),V94+R95)</f>
        <v/>
      </c>
      <c r="T95" s="44">
        <f>V94+R95-S95</f>
        <v/>
      </c>
      <c r="U95" s="44">
        <f>MIN(T95,MAX(0,$C95-SUMIFS($H95:$AU95,$H$6:$AU$6,"Rest",$H$5:$AU$5,"&lt;"&amp;T$5)))</f>
        <v/>
      </c>
      <c r="V95" s="44">
        <f>ROUND(T95-U95,2)</f>
        <v/>
      </c>
      <c r="W95" s="44">
        <f>ROUND(AA94*N(Debts!$D$9)/12,2)</f>
        <v/>
      </c>
      <c r="X95" s="44">
        <f>MIN(N(Debts!$E$9),AA94+W95)</f>
        <v/>
      </c>
      <c r="Y95" s="44">
        <f>AA94+W95-X95</f>
        <v/>
      </c>
      <c r="Z95" s="44">
        <f>MIN(Y95,MAX(0,$C95-SUMIFS($H95:$AU95,$H$6:$AU$6,"Rest",$H$5:$AU$5,"&lt;"&amp;Y$5)))</f>
        <v/>
      </c>
      <c r="AA95" s="44">
        <f>ROUND(Y95-Z95,2)</f>
        <v/>
      </c>
      <c r="AB95" s="44">
        <f>ROUND(AF94*N(Debts!$D$10)/12,2)</f>
        <v/>
      </c>
      <c r="AC95" s="44">
        <f>MIN(N(Debts!$E$10),AF94+AB95)</f>
        <v/>
      </c>
      <c r="AD95" s="44">
        <f>AF94+AB95-AC95</f>
        <v/>
      </c>
      <c r="AE95" s="44">
        <f>MIN(AD95,MAX(0,$C95-SUMIFS($H95:$AU95,$H$6:$AU$6,"Rest",$H$5:$AU$5,"&lt;"&amp;AD$5)))</f>
        <v/>
      </c>
      <c r="AF95" s="44">
        <f>ROUND(AD95-AE95,2)</f>
        <v/>
      </c>
      <c r="AG95" s="44">
        <f>ROUND(AK94*N(Debts!$D$11)/12,2)</f>
        <v/>
      </c>
      <c r="AH95" s="44">
        <f>MIN(N(Debts!$E$11),AK94+AG95)</f>
        <v/>
      </c>
      <c r="AI95" s="44">
        <f>AK94+AG95-AH95</f>
        <v/>
      </c>
      <c r="AJ95" s="44">
        <f>MIN(AI95,MAX(0,$C95-SUMIFS($H95:$AU95,$H$6:$AU$6,"Rest",$H$5:$AU$5,"&lt;"&amp;AI$5)))</f>
        <v/>
      </c>
      <c r="AK95" s="44">
        <f>ROUND(AI95-AJ95,2)</f>
        <v/>
      </c>
      <c r="AL95" s="44">
        <f>ROUND(AP94*N(Debts!$D$12)/12,2)</f>
        <v/>
      </c>
      <c r="AM95" s="44">
        <f>MIN(N(Debts!$E$12),AP94+AL95)</f>
        <v/>
      </c>
      <c r="AN95" s="44">
        <f>AP94+AL95-AM95</f>
        <v/>
      </c>
      <c r="AO95" s="44">
        <f>MIN(AN95,MAX(0,$C95-SUMIFS($H95:$AU95,$H$6:$AU$6,"Rest",$H$5:$AU$5,"&lt;"&amp;AN$5)))</f>
        <v/>
      </c>
      <c r="AP95" s="44">
        <f>ROUND(AN95-AO95,2)</f>
        <v/>
      </c>
      <c r="AQ95" s="44">
        <f>ROUND(AU94*N(Debts!$D$13)/12,2)</f>
        <v/>
      </c>
      <c r="AR95" s="44">
        <f>MIN(N(Debts!$E$13),AU94+AQ95)</f>
        <v/>
      </c>
      <c r="AS95" s="44">
        <f>AU94+AQ95-AR95</f>
        <v/>
      </c>
      <c r="AT95" s="44">
        <f>MIN(AS95,MAX(0,$C95-SUMIFS($H95:$AU95,$H$6:$AU$6,"Rest",$H$5:$AU$5,"&lt;"&amp;AS$5)))</f>
        <v/>
      </c>
      <c r="AU95" s="44">
        <f>ROUND(AS95-AT95,2)</f>
        <v/>
      </c>
    </row>
    <row r="96">
      <c r="A96" s="43" t="n">
        <v>89</v>
      </c>
      <c r="B96" s="45">
        <f>EDATE(Plan!$C$7,A96-1)</f>
        <v/>
      </c>
      <c r="C96" s="46">
        <f>IF(F95&lt;=0.005,0,MAX(0,Plan!$C$6-SUMIF($H$6:$AU$6,"Min paid",H96:AU96)))</f>
        <v/>
      </c>
      <c r="D96" s="46">
        <f>SUMIF($H$6:$AU$6,"Interest",H96:AU96)</f>
        <v/>
      </c>
      <c r="E96" s="46">
        <f>SUMIF($H$6:$AU$6,"Min paid",H96:AU96)+SUMIF($H$6:$AU$6,"Extra paid",H96:AU96)</f>
        <v/>
      </c>
      <c r="F96" s="46">
        <f>SUMIF($H$6:$AU$6,"Balance",H96:AU96)</f>
        <v/>
      </c>
      <c r="G96" s="47">
        <f>IF(AND(F96&lt;=0.005,F95&gt;0.005),A96,"")</f>
        <v/>
      </c>
      <c r="H96" s="44">
        <f>ROUND(L95*N(Debts!$D$6)/12,2)</f>
        <v/>
      </c>
      <c r="I96" s="44">
        <f>MIN(N(Debts!$E$6),L95+H96)</f>
        <v/>
      </c>
      <c r="J96" s="44">
        <f>L95+H96-I96</f>
        <v/>
      </c>
      <c r="K96" s="44">
        <f>MIN(J96,MAX(0,$C96-SUMIFS($H96:$AU96,$H$6:$AU$6,"Rest",$H$5:$AU$5,"&lt;"&amp;J$5)))</f>
        <v/>
      </c>
      <c r="L96" s="44">
        <f>ROUND(J96-K96,2)</f>
        <v/>
      </c>
      <c r="M96" s="44">
        <f>ROUND(Q95*N(Debts!$D$7)/12,2)</f>
        <v/>
      </c>
      <c r="N96" s="44">
        <f>MIN(N(Debts!$E$7),Q95+M96)</f>
        <v/>
      </c>
      <c r="O96" s="44">
        <f>Q95+M96-N96</f>
        <v/>
      </c>
      <c r="P96" s="44">
        <f>MIN(O96,MAX(0,$C96-SUMIFS($H96:$AU96,$H$6:$AU$6,"Rest",$H$5:$AU$5,"&lt;"&amp;O$5)))</f>
        <v/>
      </c>
      <c r="Q96" s="44">
        <f>ROUND(O96-P96,2)</f>
        <v/>
      </c>
      <c r="R96" s="44">
        <f>ROUND(V95*N(Debts!$D$8)/12,2)</f>
        <v/>
      </c>
      <c r="S96" s="44">
        <f>MIN(N(Debts!$E$8),V95+R96)</f>
        <v/>
      </c>
      <c r="T96" s="44">
        <f>V95+R96-S96</f>
        <v/>
      </c>
      <c r="U96" s="44">
        <f>MIN(T96,MAX(0,$C96-SUMIFS($H96:$AU96,$H$6:$AU$6,"Rest",$H$5:$AU$5,"&lt;"&amp;T$5)))</f>
        <v/>
      </c>
      <c r="V96" s="44">
        <f>ROUND(T96-U96,2)</f>
        <v/>
      </c>
      <c r="W96" s="44">
        <f>ROUND(AA95*N(Debts!$D$9)/12,2)</f>
        <v/>
      </c>
      <c r="X96" s="44">
        <f>MIN(N(Debts!$E$9),AA95+W96)</f>
        <v/>
      </c>
      <c r="Y96" s="44">
        <f>AA95+W96-X96</f>
        <v/>
      </c>
      <c r="Z96" s="44">
        <f>MIN(Y96,MAX(0,$C96-SUMIFS($H96:$AU96,$H$6:$AU$6,"Rest",$H$5:$AU$5,"&lt;"&amp;Y$5)))</f>
        <v/>
      </c>
      <c r="AA96" s="44">
        <f>ROUND(Y96-Z96,2)</f>
        <v/>
      </c>
      <c r="AB96" s="44">
        <f>ROUND(AF95*N(Debts!$D$10)/12,2)</f>
        <v/>
      </c>
      <c r="AC96" s="44">
        <f>MIN(N(Debts!$E$10),AF95+AB96)</f>
        <v/>
      </c>
      <c r="AD96" s="44">
        <f>AF95+AB96-AC96</f>
        <v/>
      </c>
      <c r="AE96" s="44">
        <f>MIN(AD96,MAX(0,$C96-SUMIFS($H96:$AU96,$H$6:$AU$6,"Rest",$H$5:$AU$5,"&lt;"&amp;AD$5)))</f>
        <v/>
      </c>
      <c r="AF96" s="44">
        <f>ROUND(AD96-AE96,2)</f>
        <v/>
      </c>
      <c r="AG96" s="44">
        <f>ROUND(AK95*N(Debts!$D$11)/12,2)</f>
        <v/>
      </c>
      <c r="AH96" s="44">
        <f>MIN(N(Debts!$E$11),AK95+AG96)</f>
        <v/>
      </c>
      <c r="AI96" s="44">
        <f>AK95+AG96-AH96</f>
        <v/>
      </c>
      <c r="AJ96" s="44">
        <f>MIN(AI96,MAX(0,$C96-SUMIFS($H96:$AU96,$H$6:$AU$6,"Rest",$H$5:$AU$5,"&lt;"&amp;AI$5)))</f>
        <v/>
      </c>
      <c r="AK96" s="44">
        <f>ROUND(AI96-AJ96,2)</f>
        <v/>
      </c>
      <c r="AL96" s="44">
        <f>ROUND(AP95*N(Debts!$D$12)/12,2)</f>
        <v/>
      </c>
      <c r="AM96" s="44">
        <f>MIN(N(Debts!$E$12),AP95+AL96)</f>
        <v/>
      </c>
      <c r="AN96" s="44">
        <f>AP95+AL96-AM96</f>
        <v/>
      </c>
      <c r="AO96" s="44">
        <f>MIN(AN96,MAX(0,$C96-SUMIFS($H96:$AU96,$H$6:$AU$6,"Rest",$H$5:$AU$5,"&lt;"&amp;AN$5)))</f>
        <v/>
      </c>
      <c r="AP96" s="44">
        <f>ROUND(AN96-AO96,2)</f>
        <v/>
      </c>
      <c r="AQ96" s="44">
        <f>ROUND(AU95*N(Debts!$D$13)/12,2)</f>
        <v/>
      </c>
      <c r="AR96" s="44">
        <f>MIN(N(Debts!$E$13),AU95+AQ96)</f>
        <v/>
      </c>
      <c r="AS96" s="44">
        <f>AU95+AQ96-AR96</f>
        <v/>
      </c>
      <c r="AT96" s="44">
        <f>MIN(AS96,MAX(0,$C96-SUMIFS($H96:$AU96,$H$6:$AU$6,"Rest",$H$5:$AU$5,"&lt;"&amp;AS$5)))</f>
        <v/>
      </c>
      <c r="AU96" s="44">
        <f>ROUND(AS96-AT96,2)</f>
        <v/>
      </c>
    </row>
    <row r="97">
      <c r="A97" s="43" t="n">
        <v>90</v>
      </c>
      <c r="B97" s="45">
        <f>EDATE(Plan!$C$7,A97-1)</f>
        <v/>
      </c>
      <c r="C97" s="46">
        <f>IF(F96&lt;=0.005,0,MAX(0,Plan!$C$6-SUMIF($H$6:$AU$6,"Min paid",H97:AU97)))</f>
        <v/>
      </c>
      <c r="D97" s="46">
        <f>SUMIF($H$6:$AU$6,"Interest",H97:AU97)</f>
        <v/>
      </c>
      <c r="E97" s="46">
        <f>SUMIF($H$6:$AU$6,"Min paid",H97:AU97)+SUMIF($H$6:$AU$6,"Extra paid",H97:AU97)</f>
        <v/>
      </c>
      <c r="F97" s="46">
        <f>SUMIF($H$6:$AU$6,"Balance",H97:AU97)</f>
        <v/>
      </c>
      <c r="G97" s="47">
        <f>IF(AND(F97&lt;=0.005,F96&gt;0.005),A97,"")</f>
        <v/>
      </c>
      <c r="H97" s="44">
        <f>ROUND(L96*N(Debts!$D$6)/12,2)</f>
        <v/>
      </c>
      <c r="I97" s="44">
        <f>MIN(N(Debts!$E$6),L96+H97)</f>
        <v/>
      </c>
      <c r="J97" s="44">
        <f>L96+H97-I97</f>
        <v/>
      </c>
      <c r="K97" s="44">
        <f>MIN(J97,MAX(0,$C97-SUMIFS($H97:$AU97,$H$6:$AU$6,"Rest",$H$5:$AU$5,"&lt;"&amp;J$5)))</f>
        <v/>
      </c>
      <c r="L97" s="44">
        <f>ROUND(J97-K97,2)</f>
        <v/>
      </c>
      <c r="M97" s="44">
        <f>ROUND(Q96*N(Debts!$D$7)/12,2)</f>
        <v/>
      </c>
      <c r="N97" s="44">
        <f>MIN(N(Debts!$E$7),Q96+M97)</f>
        <v/>
      </c>
      <c r="O97" s="44">
        <f>Q96+M97-N97</f>
        <v/>
      </c>
      <c r="P97" s="44">
        <f>MIN(O97,MAX(0,$C97-SUMIFS($H97:$AU97,$H$6:$AU$6,"Rest",$H$5:$AU$5,"&lt;"&amp;O$5)))</f>
        <v/>
      </c>
      <c r="Q97" s="44">
        <f>ROUND(O97-P97,2)</f>
        <v/>
      </c>
      <c r="R97" s="44">
        <f>ROUND(V96*N(Debts!$D$8)/12,2)</f>
        <v/>
      </c>
      <c r="S97" s="44">
        <f>MIN(N(Debts!$E$8),V96+R97)</f>
        <v/>
      </c>
      <c r="T97" s="44">
        <f>V96+R97-S97</f>
        <v/>
      </c>
      <c r="U97" s="44">
        <f>MIN(T97,MAX(0,$C97-SUMIFS($H97:$AU97,$H$6:$AU$6,"Rest",$H$5:$AU$5,"&lt;"&amp;T$5)))</f>
        <v/>
      </c>
      <c r="V97" s="44">
        <f>ROUND(T97-U97,2)</f>
        <v/>
      </c>
      <c r="W97" s="44">
        <f>ROUND(AA96*N(Debts!$D$9)/12,2)</f>
        <v/>
      </c>
      <c r="X97" s="44">
        <f>MIN(N(Debts!$E$9),AA96+W97)</f>
        <v/>
      </c>
      <c r="Y97" s="44">
        <f>AA96+W97-X97</f>
        <v/>
      </c>
      <c r="Z97" s="44">
        <f>MIN(Y97,MAX(0,$C97-SUMIFS($H97:$AU97,$H$6:$AU$6,"Rest",$H$5:$AU$5,"&lt;"&amp;Y$5)))</f>
        <v/>
      </c>
      <c r="AA97" s="44">
        <f>ROUND(Y97-Z97,2)</f>
        <v/>
      </c>
      <c r="AB97" s="44">
        <f>ROUND(AF96*N(Debts!$D$10)/12,2)</f>
        <v/>
      </c>
      <c r="AC97" s="44">
        <f>MIN(N(Debts!$E$10),AF96+AB97)</f>
        <v/>
      </c>
      <c r="AD97" s="44">
        <f>AF96+AB97-AC97</f>
        <v/>
      </c>
      <c r="AE97" s="44">
        <f>MIN(AD97,MAX(0,$C97-SUMIFS($H97:$AU97,$H$6:$AU$6,"Rest",$H$5:$AU$5,"&lt;"&amp;AD$5)))</f>
        <v/>
      </c>
      <c r="AF97" s="44">
        <f>ROUND(AD97-AE97,2)</f>
        <v/>
      </c>
      <c r="AG97" s="44">
        <f>ROUND(AK96*N(Debts!$D$11)/12,2)</f>
        <v/>
      </c>
      <c r="AH97" s="44">
        <f>MIN(N(Debts!$E$11),AK96+AG97)</f>
        <v/>
      </c>
      <c r="AI97" s="44">
        <f>AK96+AG97-AH97</f>
        <v/>
      </c>
      <c r="AJ97" s="44">
        <f>MIN(AI97,MAX(0,$C97-SUMIFS($H97:$AU97,$H$6:$AU$6,"Rest",$H$5:$AU$5,"&lt;"&amp;AI$5)))</f>
        <v/>
      </c>
      <c r="AK97" s="44">
        <f>ROUND(AI97-AJ97,2)</f>
        <v/>
      </c>
      <c r="AL97" s="44">
        <f>ROUND(AP96*N(Debts!$D$12)/12,2)</f>
        <v/>
      </c>
      <c r="AM97" s="44">
        <f>MIN(N(Debts!$E$12),AP96+AL97)</f>
        <v/>
      </c>
      <c r="AN97" s="44">
        <f>AP96+AL97-AM97</f>
        <v/>
      </c>
      <c r="AO97" s="44">
        <f>MIN(AN97,MAX(0,$C97-SUMIFS($H97:$AU97,$H$6:$AU$6,"Rest",$H$5:$AU$5,"&lt;"&amp;AN$5)))</f>
        <v/>
      </c>
      <c r="AP97" s="44">
        <f>ROUND(AN97-AO97,2)</f>
        <v/>
      </c>
      <c r="AQ97" s="44">
        <f>ROUND(AU96*N(Debts!$D$13)/12,2)</f>
        <v/>
      </c>
      <c r="AR97" s="44">
        <f>MIN(N(Debts!$E$13),AU96+AQ97)</f>
        <v/>
      </c>
      <c r="AS97" s="44">
        <f>AU96+AQ97-AR97</f>
        <v/>
      </c>
      <c r="AT97" s="44">
        <f>MIN(AS97,MAX(0,$C97-SUMIFS($H97:$AU97,$H$6:$AU$6,"Rest",$H$5:$AU$5,"&lt;"&amp;AS$5)))</f>
        <v/>
      </c>
      <c r="AU97" s="44">
        <f>ROUND(AS97-AT97,2)</f>
        <v/>
      </c>
    </row>
    <row r="98">
      <c r="A98" s="43" t="n">
        <v>91</v>
      </c>
      <c r="B98" s="45">
        <f>EDATE(Plan!$C$7,A98-1)</f>
        <v/>
      </c>
      <c r="C98" s="46">
        <f>IF(F97&lt;=0.005,0,MAX(0,Plan!$C$6-SUMIF($H$6:$AU$6,"Min paid",H98:AU98)))</f>
        <v/>
      </c>
      <c r="D98" s="46">
        <f>SUMIF($H$6:$AU$6,"Interest",H98:AU98)</f>
        <v/>
      </c>
      <c r="E98" s="46">
        <f>SUMIF($H$6:$AU$6,"Min paid",H98:AU98)+SUMIF($H$6:$AU$6,"Extra paid",H98:AU98)</f>
        <v/>
      </c>
      <c r="F98" s="46">
        <f>SUMIF($H$6:$AU$6,"Balance",H98:AU98)</f>
        <v/>
      </c>
      <c r="G98" s="47">
        <f>IF(AND(F98&lt;=0.005,F97&gt;0.005),A98,"")</f>
        <v/>
      </c>
      <c r="H98" s="44">
        <f>ROUND(L97*N(Debts!$D$6)/12,2)</f>
        <v/>
      </c>
      <c r="I98" s="44">
        <f>MIN(N(Debts!$E$6),L97+H98)</f>
        <v/>
      </c>
      <c r="J98" s="44">
        <f>L97+H98-I98</f>
        <v/>
      </c>
      <c r="K98" s="44">
        <f>MIN(J98,MAX(0,$C98-SUMIFS($H98:$AU98,$H$6:$AU$6,"Rest",$H$5:$AU$5,"&lt;"&amp;J$5)))</f>
        <v/>
      </c>
      <c r="L98" s="44">
        <f>ROUND(J98-K98,2)</f>
        <v/>
      </c>
      <c r="M98" s="44">
        <f>ROUND(Q97*N(Debts!$D$7)/12,2)</f>
        <v/>
      </c>
      <c r="N98" s="44">
        <f>MIN(N(Debts!$E$7),Q97+M98)</f>
        <v/>
      </c>
      <c r="O98" s="44">
        <f>Q97+M98-N98</f>
        <v/>
      </c>
      <c r="P98" s="44">
        <f>MIN(O98,MAX(0,$C98-SUMIFS($H98:$AU98,$H$6:$AU$6,"Rest",$H$5:$AU$5,"&lt;"&amp;O$5)))</f>
        <v/>
      </c>
      <c r="Q98" s="44">
        <f>ROUND(O98-P98,2)</f>
        <v/>
      </c>
      <c r="R98" s="44">
        <f>ROUND(V97*N(Debts!$D$8)/12,2)</f>
        <v/>
      </c>
      <c r="S98" s="44">
        <f>MIN(N(Debts!$E$8),V97+R98)</f>
        <v/>
      </c>
      <c r="T98" s="44">
        <f>V97+R98-S98</f>
        <v/>
      </c>
      <c r="U98" s="44">
        <f>MIN(T98,MAX(0,$C98-SUMIFS($H98:$AU98,$H$6:$AU$6,"Rest",$H$5:$AU$5,"&lt;"&amp;T$5)))</f>
        <v/>
      </c>
      <c r="V98" s="44">
        <f>ROUND(T98-U98,2)</f>
        <v/>
      </c>
      <c r="W98" s="44">
        <f>ROUND(AA97*N(Debts!$D$9)/12,2)</f>
        <v/>
      </c>
      <c r="X98" s="44">
        <f>MIN(N(Debts!$E$9),AA97+W98)</f>
        <v/>
      </c>
      <c r="Y98" s="44">
        <f>AA97+W98-X98</f>
        <v/>
      </c>
      <c r="Z98" s="44">
        <f>MIN(Y98,MAX(0,$C98-SUMIFS($H98:$AU98,$H$6:$AU$6,"Rest",$H$5:$AU$5,"&lt;"&amp;Y$5)))</f>
        <v/>
      </c>
      <c r="AA98" s="44">
        <f>ROUND(Y98-Z98,2)</f>
        <v/>
      </c>
      <c r="AB98" s="44">
        <f>ROUND(AF97*N(Debts!$D$10)/12,2)</f>
        <v/>
      </c>
      <c r="AC98" s="44">
        <f>MIN(N(Debts!$E$10),AF97+AB98)</f>
        <v/>
      </c>
      <c r="AD98" s="44">
        <f>AF97+AB98-AC98</f>
        <v/>
      </c>
      <c r="AE98" s="44">
        <f>MIN(AD98,MAX(0,$C98-SUMIFS($H98:$AU98,$H$6:$AU$6,"Rest",$H$5:$AU$5,"&lt;"&amp;AD$5)))</f>
        <v/>
      </c>
      <c r="AF98" s="44">
        <f>ROUND(AD98-AE98,2)</f>
        <v/>
      </c>
      <c r="AG98" s="44">
        <f>ROUND(AK97*N(Debts!$D$11)/12,2)</f>
        <v/>
      </c>
      <c r="AH98" s="44">
        <f>MIN(N(Debts!$E$11),AK97+AG98)</f>
        <v/>
      </c>
      <c r="AI98" s="44">
        <f>AK97+AG98-AH98</f>
        <v/>
      </c>
      <c r="AJ98" s="44">
        <f>MIN(AI98,MAX(0,$C98-SUMIFS($H98:$AU98,$H$6:$AU$6,"Rest",$H$5:$AU$5,"&lt;"&amp;AI$5)))</f>
        <v/>
      </c>
      <c r="AK98" s="44">
        <f>ROUND(AI98-AJ98,2)</f>
        <v/>
      </c>
      <c r="AL98" s="44">
        <f>ROUND(AP97*N(Debts!$D$12)/12,2)</f>
        <v/>
      </c>
      <c r="AM98" s="44">
        <f>MIN(N(Debts!$E$12),AP97+AL98)</f>
        <v/>
      </c>
      <c r="AN98" s="44">
        <f>AP97+AL98-AM98</f>
        <v/>
      </c>
      <c r="AO98" s="44">
        <f>MIN(AN98,MAX(0,$C98-SUMIFS($H98:$AU98,$H$6:$AU$6,"Rest",$H$5:$AU$5,"&lt;"&amp;AN$5)))</f>
        <v/>
      </c>
      <c r="AP98" s="44">
        <f>ROUND(AN98-AO98,2)</f>
        <v/>
      </c>
      <c r="AQ98" s="44">
        <f>ROUND(AU97*N(Debts!$D$13)/12,2)</f>
        <v/>
      </c>
      <c r="AR98" s="44">
        <f>MIN(N(Debts!$E$13),AU97+AQ98)</f>
        <v/>
      </c>
      <c r="AS98" s="44">
        <f>AU97+AQ98-AR98</f>
        <v/>
      </c>
      <c r="AT98" s="44">
        <f>MIN(AS98,MAX(0,$C98-SUMIFS($H98:$AU98,$H$6:$AU$6,"Rest",$H$5:$AU$5,"&lt;"&amp;AS$5)))</f>
        <v/>
      </c>
      <c r="AU98" s="44">
        <f>ROUND(AS98-AT98,2)</f>
        <v/>
      </c>
    </row>
    <row r="99">
      <c r="A99" s="43" t="n">
        <v>92</v>
      </c>
      <c r="B99" s="45">
        <f>EDATE(Plan!$C$7,A99-1)</f>
        <v/>
      </c>
      <c r="C99" s="46">
        <f>IF(F98&lt;=0.005,0,MAX(0,Plan!$C$6-SUMIF($H$6:$AU$6,"Min paid",H99:AU99)))</f>
        <v/>
      </c>
      <c r="D99" s="46">
        <f>SUMIF($H$6:$AU$6,"Interest",H99:AU99)</f>
        <v/>
      </c>
      <c r="E99" s="46">
        <f>SUMIF($H$6:$AU$6,"Min paid",H99:AU99)+SUMIF($H$6:$AU$6,"Extra paid",H99:AU99)</f>
        <v/>
      </c>
      <c r="F99" s="46">
        <f>SUMIF($H$6:$AU$6,"Balance",H99:AU99)</f>
        <v/>
      </c>
      <c r="G99" s="47">
        <f>IF(AND(F99&lt;=0.005,F98&gt;0.005),A99,"")</f>
        <v/>
      </c>
      <c r="H99" s="44">
        <f>ROUND(L98*N(Debts!$D$6)/12,2)</f>
        <v/>
      </c>
      <c r="I99" s="44">
        <f>MIN(N(Debts!$E$6),L98+H99)</f>
        <v/>
      </c>
      <c r="J99" s="44">
        <f>L98+H99-I99</f>
        <v/>
      </c>
      <c r="K99" s="44">
        <f>MIN(J99,MAX(0,$C99-SUMIFS($H99:$AU99,$H$6:$AU$6,"Rest",$H$5:$AU$5,"&lt;"&amp;J$5)))</f>
        <v/>
      </c>
      <c r="L99" s="44">
        <f>ROUND(J99-K99,2)</f>
        <v/>
      </c>
      <c r="M99" s="44">
        <f>ROUND(Q98*N(Debts!$D$7)/12,2)</f>
        <v/>
      </c>
      <c r="N99" s="44">
        <f>MIN(N(Debts!$E$7),Q98+M99)</f>
        <v/>
      </c>
      <c r="O99" s="44">
        <f>Q98+M99-N99</f>
        <v/>
      </c>
      <c r="P99" s="44">
        <f>MIN(O99,MAX(0,$C99-SUMIFS($H99:$AU99,$H$6:$AU$6,"Rest",$H$5:$AU$5,"&lt;"&amp;O$5)))</f>
        <v/>
      </c>
      <c r="Q99" s="44">
        <f>ROUND(O99-P99,2)</f>
        <v/>
      </c>
      <c r="R99" s="44">
        <f>ROUND(V98*N(Debts!$D$8)/12,2)</f>
        <v/>
      </c>
      <c r="S99" s="44">
        <f>MIN(N(Debts!$E$8),V98+R99)</f>
        <v/>
      </c>
      <c r="T99" s="44">
        <f>V98+R99-S99</f>
        <v/>
      </c>
      <c r="U99" s="44">
        <f>MIN(T99,MAX(0,$C99-SUMIFS($H99:$AU99,$H$6:$AU$6,"Rest",$H$5:$AU$5,"&lt;"&amp;T$5)))</f>
        <v/>
      </c>
      <c r="V99" s="44">
        <f>ROUND(T99-U99,2)</f>
        <v/>
      </c>
      <c r="W99" s="44">
        <f>ROUND(AA98*N(Debts!$D$9)/12,2)</f>
        <v/>
      </c>
      <c r="X99" s="44">
        <f>MIN(N(Debts!$E$9),AA98+W99)</f>
        <v/>
      </c>
      <c r="Y99" s="44">
        <f>AA98+W99-X99</f>
        <v/>
      </c>
      <c r="Z99" s="44">
        <f>MIN(Y99,MAX(0,$C99-SUMIFS($H99:$AU99,$H$6:$AU$6,"Rest",$H$5:$AU$5,"&lt;"&amp;Y$5)))</f>
        <v/>
      </c>
      <c r="AA99" s="44">
        <f>ROUND(Y99-Z99,2)</f>
        <v/>
      </c>
      <c r="AB99" s="44">
        <f>ROUND(AF98*N(Debts!$D$10)/12,2)</f>
        <v/>
      </c>
      <c r="AC99" s="44">
        <f>MIN(N(Debts!$E$10),AF98+AB99)</f>
        <v/>
      </c>
      <c r="AD99" s="44">
        <f>AF98+AB99-AC99</f>
        <v/>
      </c>
      <c r="AE99" s="44">
        <f>MIN(AD99,MAX(0,$C99-SUMIFS($H99:$AU99,$H$6:$AU$6,"Rest",$H$5:$AU$5,"&lt;"&amp;AD$5)))</f>
        <v/>
      </c>
      <c r="AF99" s="44">
        <f>ROUND(AD99-AE99,2)</f>
        <v/>
      </c>
      <c r="AG99" s="44">
        <f>ROUND(AK98*N(Debts!$D$11)/12,2)</f>
        <v/>
      </c>
      <c r="AH99" s="44">
        <f>MIN(N(Debts!$E$11),AK98+AG99)</f>
        <v/>
      </c>
      <c r="AI99" s="44">
        <f>AK98+AG99-AH99</f>
        <v/>
      </c>
      <c r="AJ99" s="44">
        <f>MIN(AI99,MAX(0,$C99-SUMIFS($H99:$AU99,$H$6:$AU$6,"Rest",$H$5:$AU$5,"&lt;"&amp;AI$5)))</f>
        <v/>
      </c>
      <c r="AK99" s="44">
        <f>ROUND(AI99-AJ99,2)</f>
        <v/>
      </c>
      <c r="AL99" s="44">
        <f>ROUND(AP98*N(Debts!$D$12)/12,2)</f>
        <v/>
      </c>
      <c r="AM99" s="44">
        <f>MIN(N(Debts!$E$12),AP98+AL99)</f>
        <v/>
      </c>
      <c r="AN99" s="44">
        <f>AP98+AL99-AM99</f>
        <v/>
      </c>
      <c r="AO99" s="44">
        <f>MIN(AN99,MAX(0,$C99-SUMIFS($H99:$AU99,$H$6:$AU$6,"Rest",$H$5:$AU$5,"&lt;"&amp;AN$5)))</f>
        <v/>
      </c>
      <c r="AP99" s="44">
        <f>ROUND(AN99-AO99,2)</f>
        <v/>
      </c>
      <c r="AQ99" s="44">
        <f>ROUND(AU98*N(Debts!$D$13)/12,2)</f>
        <v/>
      </c>
      <c r="AR99" s="44">
        <f>MIN(N(Debts!$E$13),AU98+AQ99)</f>
        <v/>
      </c>
      <c r="AS99" s="44">
        <f>AU98+AQ99-AR99</f>
        <v/>
      </c>
      <c r="AT99" s="44">
        <f>MIN(AS99,MAX(0,$C99-SUMIFS($H99:$AU99,$H$6:$AU$6,"Rest",$H$5:$AU$5,"&lt;"&amp;AS$5)))</f>
        <v/>
      </c>
      <c r="AU99" s="44">
        <f>ROUND(AS99-AT99,2)</f>
        <v/>
      </c>
    </row>
    <row r="100">
      <c r="A100" s="43" t="n">
        <v>93</v>
      </c>
      <c r="B100" s="45">
        <f>EDATE(Plan!$C$7,A100-1)</f>
        <v/>
      </c>
      <c r="C100" s="46">
        <f>IF(F99&lt;=0.005,0,MAX(0,Plan!$C$6-SUMIF($H$6:$AU$6,"Min paid",H100:AU100)))</f>
        <v/>
      </c>
      <c r="D100" s="46">
        <f>SUMIF($H$6:$AU$6,"Interest",H100:AU100)</f>
        <v/>
      </c>
      <c r="E100" s="46">
        <f>SUMIF($H$6:$AU$6,"Min paid",H100:AU100)+SUMIF($H$6:$AU$6,"Extra paid",H100:AU100)</f>
        <v/>
      </c>
      <c r="F100" s="46">
        <f>SUMIF($H$6:$AU$6,"Balance",H100:AU100)</f>
        <v/>
      </c>
      <c r="G100" s="47">
        <f>IF(AND(F100&lt;=0.005,F99&gt;0.005),A100,"")</f>
        <v/>
      </c>
      <c r="H100" s="44">
        <f>ROUND(L99*N(Debts!$D$6)/12,2)</f>
        <v/>
      </c>
      <c r="I100" s="44">
        <f>MIN(N(Debts!$E$6),L99+H100)</f>
        <v/>
      </c>
      <c r="J100" s="44">
        <f>L99+H100-I100</f>
        <v/>
      </c>
      <c r="K100" s="44">
        <f>MIN(J100,MAX(0,$C100-SUMIFS($H100:$AU100,$H$6:$AU$6,"Rest",$H$5:$AU$5,"&lt;"&amp;J$5)))</f>
        <v/>
      </c>
      <c r="L100" s="44">
        <f>ROUND(J100-K100,2)</f>
        <v/>
      </c>
      <c r="M100" s="44">
        <f>ROUND(Q99*N(Debts!$D$7)/12,2)</f>
        <v/>
      </c>
      <c r="N100" s="44">
        <f>MIN(N(Debts!$E$7),Q99+M100)</f>
        <v/>
      </c>
      <c r="O100" s="44">
        <f>Q99+M100-N100</f>
        <v/>
      </c>
      <c r="P100" s="44">
        <f>MIN(O100,MAX(0,$C100-SUMIFS($H100:$AU100,$H$6:$AU$6,"Rest",$H$5:$AU$5,"&lt;"&amp;O$5)))</f>
        <v/>
      </c>
      <c r="Q100" s="44">
        <f>ROUND(O100-P100,2)</f>
        <v/>
      </c>
      <c r="R100" s="44">
        <f>ROUND(V99*N(Debts!$D$8)/12,2)</f>
        <v/>
      </c>
      <c r="S100" s="44">
        <f>MIN(N(Debts!$E$8),V99+R100)</f>
        <v/>
      </c>
      <c r="T100" s="44">
        <f>V99+R100-S100</f>
        <v/>
      </c>
      <c r="U100" s="44">
        <f>MIN(T100,MAX(0,$C100-SUMIFS($H100:$AU100,$H$6:$AU$6,"Rest",$H$5:$AU$5,"&lt;"&amp;T$5)))</f>
        <v/>
      </c>
      <c r="V100" s="44">
        <f>ROUND(T100-U100,2)</f>
        <v/>
      </c>
      <c r="W100" s="44">
        <f>ROUND(AA99*N(Debts!$D$9)/12,2)</f>
        <v/>
      </c>
      <c r="X100" s="44">
        <f>MIN(N(Debts!$E$9),AA99+W100)</f>
        <v/>
      </c>
      <c r="Y100" s="44">
        <f>AA99+W100-X100</f>
        <v/>
      </c>
      <c r="Z100" s="44">
        <f>MIN(Y100,MAX(0,$C100-SUMIFS($H100:$AU100,$H$6:$AU$6,"Rest",$H$5:$AU$5,"&lt;"&amp;Y$5)))</f>
        <v/>
      </c>
      <c r="AA100" s="44">
        <f>ROUND(Y100-Z100,2)</f>
        <v/>
      </c>
      <c r="AB100" s="44">
        <f>ROUND(AF99*N(Debts!$D$10)/12,2)</f>
        <v/>
      </c>
      <c r="AC100" s="44">
        <f>MIN(N(Debts!$E$10),AF99+AB100)</f>
        <v/>
      </c>
      <c r="AD100" s="44">
        <f>AF99+AB100-AC100</f>
        <v/>
      </c>
      <c r="AE100" s="44">
        <f>MIN(AD100,MAX(0,$C100-SUMIFS($H100:$AU100,$H$6:$AU$6,"Rest",$H$5:$AU$5,"&lt;"&amp;AD$5)))</f>
        <v/>
      </c>
      <c r="AF100" s="44">
        <f>ROUND(AD100-AE100,2)</f>
        <v/>
      </c>
      <c r="AG100" s="44">
        <f>ROUND(AK99*N(Debts!$D$11)/12,2)</f>
        <v/>
      </c>
      <c r="AH100" s="44">
        <f>MIN(N(Debts!$E$11),AK99+AG100)</f>
        <v/>
      </c>
      <c r="AI100" s="44">
        <f>AK99+AG100-AH100</f>
        <v/>
      </c>
      <c r="AJ100" s="44">
        <f>MIN(AI100,MAX(0,$C100-SUMIFS($H100:$AU100,$H$6:$AU$6,"Rest",$H$5:$AU$5,"&lt;"&amp;AI$5)))</f>
        <v/>
      </c>
      <c r="AK100" s="44">
        <f>ROUND(AI100-AJ100,2)</f>
        <v/>
      </c>
      <c r="AL100" s="44">
        <f>ROUND(AP99*N(Debts!$D$12)/12,2)</f>
        <v/>
      </c>
      <c r="AM100" s="44">
        <f>MIN(N(Debts!$E$12),AP99+AL100)</f>
        <v/>
      </c>
      <c r="AN100" s="44">
        <f>AP99+AL100-AM100</f>
        <v/>
      </c>
      <c r="AO100" s="44">
        <f>MIN(AN100,MAX(0,$C100-SUMIFS($H100:$AU100,$H$6:$AU$6,"Rest",$H$5:$AU$5,"&lt;"&amp;AN$5)))</f>
        <v/>
      </c>
      <c r="AP100" s="44">
        <f>ROUND(AN100-AO100,2)</f>
        <v/>
      </c>
      <c r="AQ100" s="44">
        <f>ROUND(AU99*N(Debts!$D$13)/12,2)</f>
        <v/>
      </c>
      <c r="AR100" s="44">
        <f>MIN(N(Debts!$E$13),AU99+AQ100)</f>
        <v/>
      </c>
      <c r="AS100" s="44">
        <f>AU99+AQ100-AR100</f>
        <v/>
      </c>
      <c r="AT100" s="44">
        <f>MIN(AS100,MAX(0,$C100-SUMIFS($H100:$AU100,$H$6:$AU$6,"Rest",$H$5:$AU$5,"&lt;"&amp;AS$5)))</f>
        <v/>
      </c>
      <c r="AU100" s="44">
        <f>ROUND(AS100-AT100,2)</f>
        <v/>
      </c>
    </row>
    <row r="101">
      <c r="A101" s="43" t="n">
        <v>94</v>
      </c>
      <c r="B101" s="45">
        <f>EDATE(Plan!$C$7,A101-1)</f>
        <v/>
      </c>
      <c r="C101" s="46">
        <f>IF(F100&lt;=0.005,0,MAX(0,Plan!$C$6-SUMIF($H$6:$AU$6,"Min paid",H101:AU101)))</f>
        <v/>
      </c>
      <c r="D101" s="46">
        <f>SUMIF($H$6:$AU$6,"Interest",H101:AU101)</f>
        <v/>
      </c>
      <c r="E101" s="46">
        <f>SUMIF($H$6:$AU$6,"Min paid",H101:AU101)+SUMIF($H$6:$AU$6,"Extra paid",H101:AU101)</f>
        <v/>
      </c>
      <c r="F101" s="46">
        <f>SUMIF($H$6:$AU$6,"Balance",H101:AU101)</f>
        <v/>
      </c>
      <c r="G101" s="47">
        <f>IF(AND(F101&lt;=0.005,F100&gt;0.005),A101,"")</f>
        <v/>
      </c>
      <c r="H101" s="44">
        <f>ROUND(L100*N(Debts!$D$6)/12,2)</f>
        <v/>
      </c>
      <c r="I101" s="44">
        <f>MIN(N(Debts!$E$6),L100+H101)</f>
        <v/>
      </c>
      <c r="J101" s="44">
        <f>L100+H101-I101</f>
        <v/>
      </c>
      <c r="K101" s="44">
        <f>MIN(J101,MAX(0,$C101-SUMIFS($H101:$AU101,$H$6:$AU$6,"Rest",$H$5:$AU$5,"&lt;"&amp;J$5)))</f>
        <v/>
      </c>
      <c r="L101" s="44">
        <f>ROUND(J101-K101,2)</f>
        <v/>
      </c>
      <c r="M101" s="44">
        <f>ROUND(Q100*N(Debts!$D$7)/12,2)</f>
        <v/>
      </c>
      <c r="N101" s="44">
        <f>MIN(N(Debts!$E$7),Q100+M101)</f>
        <v/>
      </c>
      <c r="O101" s="44">
        <f>Q100+M101-N101</f>
        <v/>
      </c>
      <c r="P101" s="44">
        <f>MIN(O101,MAX(0,$C101-SUMIFS($H101:$AU101,$H$6:$AU$6,"Rest",$H$5:$AU$5,"&lt;"&amp;O$5)))</f>
        <v/>
      </c>
      <c r="Q101" s="44">
        <f>ROUND(O101-P101,2)</f>
        <v/>
      </c>
      <c r="R101" s="44">
        <f>ROUND(V100*N(Debts!$D$8)/12,2)</f>
        <v/>
      </c>
      <c r="S101" s="44">
        <f>MIN(N(Debts!$E$8),V100+R101)</f>
        <v/>
      </c>
      <c r="T101" s="44">
        <f>V100+R101-S101</f>
        <v/>
      </c>
      <c r="U101" s="44">
        <f>MIN(T101,MAX(0,$C101-SUMIFS($H101:$AU101,$H$6:$AU$6,"Rest",$H$5:$AU$5,"&lt;"&amp;T$5)))</f>
        <v/>
      </c>
      <c r="V101" s="44">
        <f>ROUND(T101-U101,2)</f>
        <v/>
      </c>
      <c r="W101" s="44">
        <f>ROUND(AA100*N(Debts!$D$9)/12,2)</f>
        <v/>
      </c>
      <c r="X101" s="44">
        <f>MIN(N(Debts!$E$9),AA100+W101)</f>
        <v/>
      </c>
      <c r="Y101" s="44">
        <f>AA100+W101-X101</f>
        <v/>
      </c>
      <c r="Z101" s="44">
        <f>MIN(Y101,MAX(0,$C101-SUMIFS($H101:$AU101,$H$6:$AU$6,"Rest",$H$5:$AU$5,"&lt;"&amp;Y$5)))</f>
        <v/>
      </c>
      <c r="AA101" s="44">
        <f>ROUND(Y101-Z101,2)</f>
        <v/>
      </c>
      <c r="AB101" s="44">
        <f>ROUND(AF100*N(Debts!$D$10)/12,2)</f>
        <v/>
      </c>
      <c r="AC101" s="44">
        <f>MIN(N(Debts!$E$10),AF100+AB101)</f>
        <v/>
      </c>
      <c r="AD101" s="44">
        <f>AF100+AB101-AC101</f>
        <v/>
      </c>
      <c r="AE101" s="44">
        <f>MIN(AD101,MAX(0,$C101-SUMIFS($H101:$AU101,$H$6:$AU$6,"Rest",$H$5:$AU$5,"&lt;"&amp;AD$5)))</f>
        <v/>
      </c>
      <c r="AF101" s="44">
        <f>ROUND(AD101-AE101,2)</f>
        <v/>
      </c>
      <c r="AG101" s="44">
        <f>ROUND(AK100*N(Debts!$D$11)/12,2)</f>
        <v/>
      </c>
      <c r="AH101" s="44">
        <f>MIN(N(Debts!$E$11),AK100+AG101)</f>
        <v/>
      </c>
      <c r="AI101" s="44">
        <f>AK100+AG101-AH101</f>
        <v/>
      </c>
      <c r="AJ101" s="44">
        <f>MIN(AI101,MAX(0,$C101-SUMIFS($H101:$AU101,$H$6:$AU$6,"Rest",$H$5:$AU$5,"&lt;"&amp;AI$5)))</f>
        <v/>
      </c>
      <c r="AK101" s="44">
        <f>ROUND(AI101-AJ101,2)</f>
        <v/>
      </c>
      <c r="AL101" s="44">
        <f>ROUND(AP100*N(Debts!$D$12)/12,2)</f>
        <v/>
      </c>
      <c r="AM101" s="44">
        <f>MIN(N(Debts!$E$12),AP100+AL101)</f>
        <v/>
      </c>
      <c r="AN101" s="44">
        <f>AP100+AL101-AM101</f>
        <v/>
      </c>
      <c r="AO101" s="44">
        <f>MIN(AN101,MAX(0,$C101-SUMIFS($H101:$AU101,$H$6:$AU$6,"Rest",$H$5:$AU$5,"&lt;"&amp;AN$5)))</f>
        <v/>
      </c>
      <c r="AP101" s="44">
        <f>ROUND(AN101-AO101,2)</f>
        <v/>
      </c>
      <c r="AQ101" s="44">
        <f>ROUND(AU100*N(Debts!$D$13)/12,2)</f>
        <v/>
      </c>
      <c r="AR101" s="44">
        <f>MIN(N(Debts!$E$13),AU100+AQ101)</f>
        <v/>
      </c>
      <c r="AS101" s="44">
        <f>AU100+AQ101-AR101</f>
        <v/>
      </c>
      <c r="AT101" s="44">
        <f>MIN(AS101,MAX(0,$C101-SUMIFS($H101:$AU101,$H$6:$AU$6,"Rest",$H$5:$AU$5,"&lt;"&amp;AS$5)))</f>
        <v/>
      </c>
      <c r="AU101" s="44">
        <f>ROUND(AS101-AT101,2)</f>
        <v/>
      </c>
    </row>
    <row r="102">
      <c r="A102" s="43" t="n">
        <v>95</v>
      </c>
      <c r="B102" s="45">
        <f>EDATE(Plan!$C$7,A102-1)</f>
        <v/>
      </c>
      <c r="C102" s="46">
        <f>IF(F101&lt;=0.005,0,MAX(0,Plan!$C$6-SUMIF($H$6:$AU$6,"Min paid",H102:AU102)))</f>
        <v/>
      </c>
      <c r="D102" s="46">
        <f>SUMIF($H$6:$AU$6,"Interest",H102:AU102)</f>
        <v/>
      </c>
      <c r="E102" s="46">
        <f>SUMIF($H$6:$AU$6,"Min paid",H102:AU102)+SUMIF($H$6:$AU$6,"Extra paid",H102:AU102)</f>
        <v/>
      </c>
      <c r="F102" s="46">
        <f>SUMIF($H$6:$AU$6,"Balance",H102:AU102)</f>
        <v/>
      </c>
      <c r="G102" s="47">
        <f>IF(AND(F102&lt;=0.005,F101&gt;0.005),A102,"")</f>
        <v/>
      </c>
      <c r="H102" s="44">
        <f>ROUND(L101*N(Debts!$D$6)/12,2)</f>
        <v/>
      </c>
      <c r="I102" s="44">
        <f>MIN(N(Debts!$E$6),L101+H102)</f>
        <v/>
      </c>
      <c r="J102" s="44">
        <f>L101+H102-I102</f>
        <v/>
      </c>
      <c r="K102" s="44">
        <f>MIN(J102,MAX(0,$C102-SUMIFS($H102:$AU102,$H$6:$AU$6,"Rest",$H$5:$AU$5,"&lt;"&amp;J$5)))</f>
        <v/>
      </c>
      <c r="L102" s="44">
        <f>ROUND(J102-K102,2)</f>
        <v/>
      </c>
      <c r="M102" s="44">
        <f>ROUND(Q101*N(Debts!$D$7)/12,2)</f>
        <v/>
      </c>
      <c r="N102" s="44">
        <f>MIN(N(Debts!$E$7),Q101+M102)</f>
        <v/>
      </c>
      <c r="O102" s="44">
        <f>Q101+M102-N102</f>
        <v/>
      </c>
      <c r="P102" s="44">
        <f>MIN(O102,MAX(0,$C102-SUMIFS($H102:$AU102,$H$6:$AU$6,"Rest",$H$5:$AU$5,"&lt;"&amp;O$5)))</f>
        <v/>
      </c>
      <c r="Q102" s="44">
        <f>ROUND(O102-P102,2)</f>
        <v/>
      </c>
      <c r="R102" s="44">
        <f>ROUND(V101*N(Debts!$D$8)/12,2)</f>
        <v/>
      </c>
      <c r="S102" s="44">
        <f>MIN(N(Debts!$E$8),V101+R102)</f>
        <v/>
      </c>
      <c r="T102" s="44">
        <f>V101+R102-S102</f>
        <v/>
      </c>
      <c r="U102" s="44">
        <f>MIN(T102,MAX(0,$C102-SUMIFS($H102:$AU102,$H$6:$AU$6,"Rest",$H$5:$AU$5,"&lt;"&amp;T$5)))</f>
        <v/>
      </c>
      <c r="V102" s="44">
        <f>ROUND(T102-U102,2)</f>
        <v/>
      </c>
      <c r="W102" s="44">
        <f>ROUND(AA101*N(Debts!$D$9)/12,2)</f>
        <v/>
      </c>
      <c r="X102" s="44">
        <f>MIN(N(Debts!$E$9),AA101+W102)</f>
        <v/>
      </c>
      <c r="Y102" s="44">
        <f>AA101+W102-X102</f>
        <v/>
      </c>
      <c r="Z102" s="44">
        <f>MIN(Y102,MAX(0,$C102-SUMIFS($H102:$AU102,$H$6:$AU$6,"Rest",$H$5:$AU$5,"&lt;"&amp;Y$5)))</f>
        <v/>
      </c>
      <c r="AA102" s="44">
        <f>ROUND(Y102-Z102,2)</f>
        <v/>
      </c>
      <c r="AB102" s="44">
        <f>ROUND(AF101*N(Debts!$D$10)/12,2)</f>
        <v/>
      </c>
      <c r="AC102" s="44">
        <f>MIN(N(Debts!$E$10),AF101+AB102)</f>
        <v/>
      </c>
      <c r="AD102" s="44">
        <f>AF101+AB102-AC102</f>
        <v/>
      </c>
      <c r="AE102" s="44">
        <f>MIN(AD102,MAX(0,$C102-SUMIFS($H102:$AU102,$H$6:$AU$6,"Rest",$H$5:$AU$5,"&lt;"&amp;AD$5)))</f>
        <v/>
      </c>
      <c r="AF102" s="44">
        <f>ROUND(AD102-AE102,2)</f>
        <v/>
      </c>
      <c r="AG102" s="44">
        <f>ROUND(AK101*N(Debts!$D$11)/12,2)</f>
        <v/>
      </c>
      <c r="AH102" s="44">
        <f>MIN(N(Debts!$E$11),AK101+AG102)</f>
        <v/>
      </c>
      <c r="AI102" s="44">
        <f>AK101+AG102-AH102</f>
        <v/>
      </c>
      <c r="AJ102" s="44">
        <f>MIN(AI102,MAX(0,$C102-SUMIFS($H102:$AU102,$H$6:$AU$6,"Rest",$H$5:$AU$5,"&lt;"&amp;AI$5)))</f>
        <v/>
      </c>
      <c r="AK102" s="44">
        <f>ROUND(AI102-AJ102,2)</f>
        <v/>
      </c>
      <c r="AL102" s="44">
        <f>ROUND(AP101*N(Debts!$D$12)/12,2)</f>
        <v/>
      </c>
      <c r="AM102" s="44">
        <f>MIN(N(Debts!$E$12),AP101+AL102)</f>
        <v/>
      </c>
      <c r="AN102" s="44">
        <f>AP101+AL102-AM102</f>
        <v/>
      </c>
      <c r="AO102" s="44">
        <f>MIN(AN102,MAX(0,$C102-SUMIFS($H102:$AU102,$H$6:$AU$6,"Rest",$H$5:$AU$5,"&lt;"&amp;AN$5)))</f>
        <v/>
      </c>
      <c r="AP102" s="44">
        <f>ROUND(AN102-AO102,2)</f>
        <v/>
      </c>
      <c r="AQ102" s="44">
        <f>ROUND(AU101*N(Debts!$D$13)/12,2)</f>
        <v/>
      </c>
      <c r="AR102" s="44">
        <f>MIN(N(Debts!$E$13),AU101+AQ102)</f>
        <v/>
      </c>
      <c r="AS102" s="44">
        <f>AU101+AQ102-AR102</f>
        <v/>
      </c>
      <c r="AT102" s="44">
        <f>MIN(AS102,MAX(0,$C102-SUMIFS($H102:$AU102,$H$6:$AU$6,"Rest",$H$5:$AU$5,"&lt;"&amp;AS$5)))</f>
        <v/>
      </c>
      <c r="AU102" s="44">
        <f>ROUND(AS102-AT102,2)</f>
        <v/>
      </c>
    </row>
    <row r="103">
      <c r="A103" s="43" t="n">
        <v>96</v>
      </c>
      <c r="B103" s="45">
        <f>EDATE(Plan!$C$7,A103-1)</f>
        <v/>
      </c>
      <c r="C103" s="46">
        <f>IF(F102&lt;=0.005,0,MAX(0,Plan!$C$6-SUMIF($H$6:$AU$6,"Min paid",H103:AU103)))</f>
        <v/>
      </c>
      <c r="D103" s="46">
        <f>SUMIF($H$6:$AU$6,"Interest",H103:AU103)</f>
        <v/>
      </c>
      <c r="E103" s="46">
        <f>SUMIF($H$6:$AU$6,"Min paid",H103:AU103)+SUMIF($H$6:$AU$6,"Extra paid",H103:AU103)</f>
        <v/>
      </c>
      <c r="F103" s="46">
        <f>SUMIF($H$6:$AU$6,"Balance",H103:AU103)</f>
        <v/>
      </c>
      <c r="G103" s="47">
        <f>IF(AND(F103&lt;=0.005,F102&gt;0.005),A103,"")</f>
        <v/>
      </c>
      <c r="H103" s="44">
        <f>ROUND(L102*N(Debts!$D$6)/12,2)</f>
        <v/>
      </c>
      <c r="I103" s="44">
        <f>MIN(N(Debts!$E$6),L102+H103)</f>
        <v/>
      </c>
      <c r="J103" s="44">
        <f>L102+H103-I103</f>
        <v/>
      </c>
      <c r="K103" s="44">
        <f>MIN(J103,MAX(0,$C103-SUMIFS($H103:$AU103,$H$6:$AU$6,"Rest",$H$5:$AU$5,"&lt;"&amp;J$5)))</f>
        <v/>
      </c>
      <c r="L103" s="44">
        <f>ROUND(J103-K103,2)</f>
        <v/>
      </c>
      <c r="M103" s="44">
        <f>ROUND(Q102*N(Debts!$D$7)/12,2)</f>
        <v/>
      </c>
      <c r="N103" s="44">
        <f>MIN(N(Debts!$E$7),Q102+M103)</f>
        <v/>
      </c>
      <c r="O103" s="44">
        <f>Q102+M103-N103</f>
        <v/>
      </c>
      <c r="P103" s="44">
        <f>MIN(O103,MAX(0,$C103-SUMIFS($H103:$AU103,$H$6:$AU$6,"Rest",$H$5:$AU$5,"&lt;"&amp;O$5)))</f>
        <v/>
      </c>
      <c r="Q103" s="44">
        <f>ROUND(O103-P103,2)</f>
        <v/>
      </c>
      <c r="R103" s="44">
        <f>ROUND(V102*N(Debts!$D$8)/12,2)</f>
        <v/>
      </c>
      <c r="S103" s="44">
        <f>MIN(N(Debts!$E$8),V102+R103)</f>
        <v/>
      </c>
      <c r="T103" s="44">
        <f>V102+R103-S103</f>
        <v/>
      </c>
      <c r="U103" s="44">
        <f>MIN(T103,MAX(0,$C103-SUMIFS($H103:$AU103,$H$6:$AU$6,"Rest",$H$5:$AU$5,"&lt;"&amp;T$5)))</f>
        <v/>
      </c>
      <c r="V103" s="44">
        <f>ROUND(T103-U103,2)</f>
        <v/>
      </c>
      <c r="W103" s="44">
        <f>ROUND(AA102*N(Debts!$D$9)/12,2)</f>
        <v/>
      </c>
      <c r="X103" s="44">
        <f>MIN(N(Debts!$E$9),AA102+W103)</f>
        <v/>
      </c>
      <c r="Y103" s="44">
        <f>AA102+W103-X103</f>
        <v/>
      </c>
      <c r="Z103" s="44">
        <f>MIN(Y103,MAX(0,$C103-SUMIFS($H103:$AU103,$H$6:$AU$6,"Rest",$H$5:$AU$5,"&lt;"&amp;Y$5)))</f>
        <v/>
      </c>
      <c r="AA103" s="44">
        <f>ROUND(Y103-Z103,2)</f>
        <v/>
      </c>
      <c r="AB103" s="44">
        <f>ROUND(AF102*N(Debts!$D$10)/12,2)</f>
        <v/>
      </c>
      <c r="AC103" s="44">
        <f>MIN(N(Debts!$E$10),AF102+AB103)</f>
        <v/>
      </c>
      <c r="AD103" s="44">
        <f>AF102+AB103-AC103</f>
        <v/>
      </c>
      <c r="AE103" s="44">
        <f>MIN(AD103,MAX(0,$C103-SUMIFS($H103:$AU103,$H$6:$AU$6,"Rest",$H$5:$AU$5,"&lt;"&amp;AD$5)))</f>
        <v/>
      </c>
      <c r="AF103" s="44">
        <f>ROUND(AD103-AE103,2)</f>
        <v/>
      </c>
      <c r="AG103" s="44">
        <f>ROUND(AK102*N(Debts!$D$11)/12,2)</f>
        <v/>
      </c>
      <c r="AH103" s="44">
        <f>MIN(N(Debts!$E$11),AK102+AG103)</f>
        <v/>
      </c>
      <c r="AI103" s="44">
        <f>AK102+AG103-AH103</f>
        <v/>
      </c>
      <c r="AJ103" s="44">
        <f>MIN(AI103,MAX(0,$C103-SUMIFS($H103:$AU103,$H$6:$AU$6,"Rest",$H$5:$AU$5,"&lt;"&amp;AI$5)))</f>
        <v/>
      </c>
      <c r="AK103" s="44">
        <f>ROUND(AI103-AJ103,2)</f>
        <v/>
      </c>
      <c r="AL103" s="44">
        <f>ROUND(AP102*N(Debts!$D$12)/12,2)</f>
        <v/>
      </c>
      <c r="AM103" s="44">
        <f>MIN(N(Debts!$E$12),AP102+AL103)</f>
        <v/>
      </c>
      <c r="AN103" s="44">
        <f>AP102+AL103-AM103</f>
        <v/>
      </c>
      <c r="AO103" s="44">
        <f>MIN(AN103,MAX(0,$C103-SUMIFS($H103:$AU103,$H$6:$AU$6,"Rest",$H$5:$AU$5,"&lt;"&amp;AN$5)))</f>
        <v/>
      </c>
      <c r="AP103" s="44">
        <f>ROUND(AN103-AO103,2)</f>
        <v/>
      </c>
      <c r="AQ103" s="44">
        <f>ROUND(AU102*N(Debts!$D$13)/12,2)</f>
        <v/>
      </c>
      <c r="AR103" s="44">
        <f>MIN(N(Debts!$E$13),AU102+AQ103)</f>
        <v/>
      </c>
      <c r="AS103" s="44">
        <f>AU102+AQ103-AR103</f>
        <v/>
      </c>
      <c r="AT103" s="44">
        <f>MIN(AS103,MAX(0,$C103-SUMIFS($H103:$AU103,$H$6:$AU$6,"Rest",$H$5:$AU$5,"&lt;"&amp;AS$5)))</f>
        <v/>
      </c>
      <c r="AU103" s="44">
        <f>ROUND(AS103-AT103,2)</f>
        <v/>
      </c>
    </row>
    <row r="104">
      <c r="A104" s="43" t="n">
        <v>97</v>
      </c>
      <c r="B104" s="45">
        <f>EDATE(Plan!$C$7,A104-1)</f>
        <v/>
      </c>
      <c r="C104" s="46">
        <f>IF(F103&lt;=0.005,0,MAX(0,Plan!$C$6-SUMIF($H$6:$AU$6,"Min paid",H104:AU104)))</f>
        <v/>
      </c>
      <c r="D104" s="46">
        <f>SUMIF($H$6:$AU$6,"Interest",H104:AU104)</f>
        <v/>
      </c>
      <c r="E104" s="46">
        <f>SUMIF($H$6:$AU$6,"Min paid",H104:AU104)+SUMIF($H$6:$AU$6,"Extra paid",H104:AU104)</f>
        <v/>
      </c>
      <c r="F104" s="46">
        <f>SUMIF($H$6:$AU$6,"Balance",H104:AU104)</f>
        <v/>
      </c>
      <c r="G104" s="47">
        <f>IF(AND(F104&lt;=0.005,F103&gt;0.005),A104,"")</f>
        <v/>
      </c>
      <c r="H104" s="44">
        <f>ROUND(L103*N(Debts!$D$6)/12,2)</f>
        <v/>
      </c>
      <c r="I104" s="44">
        <f>MIN(N(Debts!$E$6),L103+H104)</f>
        <v/>
      </c>
      <c r="J104" s="44">
        <f>L103+H104-I104</f>
        <v/>
      </c>
      <c r="K104" s="44">
        <f>MIN(J104,MAX(0,$C104-SUMIFS($H104:$AU104,$H$6:$AU$6,"Rest",$H$5:$AU$5,"&lt;"&amp;J$5)))</f>
        <v/>
      </c>
      <c r="L104" s="44">
        <f>ROUND(J104-K104,2)</f>
        <v/>
      </c>
      <c r="M104" s="44">
        <f>ROUND(Q103*N(Debts!$D$7)/12,2)</f>
        <v/>
      </c>
      <c r="N104" s="44">
        <f>MIN(N(Debts!$E$7),Q103+M104)</f>
        <v/>
      </c>
      <c r="O104" s="44">
        <f>Q103+M104-N104</f>
        <v/>
      </c>
      <c r="P104" s="44">
        <f>MIN(O104,MAX(0,$C104-SUMIFS($H104:$AU104,$H$6:$AU$6,"Rest",$H$5:$AU$5,"&lt;"&amp;O$5)))</f>
        <v/>
      </c>
      <c r="Q104" s="44">
        <f>ROUND(O104-P104,2)</f>
        <v/>
      </c>
      <c r="R104" s="44">
        <f>ROUND(V103*N(Debts!$D$8)/12,2)</f>
        <v/>
      </c>
      <c r="S104" s="44">
        <f>MIN(N(Debts!$E$8),V103+R104)</f>
        <v/>
      </c>
      <c r="T104" s="44">
        <f>V103+R104-S104</f>
        <v/>
      </c>
      <c r="U104" s="44">
        <f>MIN(T104,MAX(0,$C104-SUMIFS($H104:$AU104,$H$6:$AU$6,"Rest",$H$5:$AU$5,"&lt;"&amp;T$5)))</f>
        <v/>
      </c>
      <c r="V104" s="44">
        <f>ROUND(T104-U104,2)</f>
        <v/>
      </c>
      <c r="W104" s="44">
        <f>ROUND(AA103*N(Debts!$D$9)/12,2)</f>
        <v/>
      </c>
      <c r="X104" s="44">
        <f>MIN(N(Debts!$E$9),AA103+W104)</f>
        <v/>
      </c>
      <c r="Y104" s="44">
        <f>AA103+W104-X104</f>
        <v/>
      </c>
      <c r="Z104" s="44">
        <f>MIN(Y104,MAX(0,$C104-SUMIFS($H104:$AU104,$H$6:$AU$6,"Rest",$H$5:$AU$5,"&lt;"&amp;Y$5)))</f>
        <v/>
      </c>
      <c r="AA104" s="44">
        <f>ROUND(Y104-Z104,2)</f>
        <v/>
      </c>
      <c r="AB104" s="44">
        <f>ROUND(AF103*N(Debts!$D$10)/12,2)</f>
        <v/>
      </c>
      <c r="AC104" s="44">
        <f>MIN(N(Debts!$E$10),AF103+AB104)</f>
        <v/>
      </c>
      <c r="AD104" s="44">
        <f>AF103+AB104-AC104</f>
        <v/>
      </c>
      <c r="AE104" s="44">
        <f>MIN(AD104,MAX(0,$C104-SUMIFS($H104:$AU104,$H$6:$AU$6,"Rest",$H$5:$AU$5,"&lt;"&amp;AD$5)))</f>
        <v/>
      </c>
      <c r="AF104" s="44">
        <f>ROUND(AD104-AE104,2)</f>
        <v/>
      </c>
      <c r="AG104" s="44">
        <f>ROUND(AK103*N(Debts!$D$11)/12,2)</f>
        <v/>
      </c>
      <c r="AH104" s="44">
        <f>MIN(N(Debts!$E$11),AK103+AG104)</f>
        <v/>
      </c>
      <c r="AI104" s="44">
        <f>AK103+AG104-AH104</f>
        <v/>
      </c>
      <c r="AJ104" s="44">
        <f>MIN(AI104,MAX(0,$C104-SUMIFS($H104:$AU104,$H$6:$AU$6,"Rest",$H$5:$AU$5,"&lt;"&amp;AI$5)))</f>
        <v/>
      </c>
      <c r="AK104" s="44">
        <f>ROUND(AI104-AJ104,2)</f>
        <v/>
      </c>
      <c r="AL104" s="44">
        <f>ROUND(AP103*N(Debts!$D$12)/12,2)</f>
        <v/>
      </c>
      <c r="AM104" s="44">
        <f>MIN(N(Debts!$E$12),AP103+AL104)</f>
        <v/>
      </c>
      <c r="AN104" s="44">
        <f>AP103+AL104-AM104</f>
        <v/>
      </c>
      <c r="AO104" s="44">
        <f>MIN(AN104,MAX(0,$C104-SUMIFS($H104:$AU104,$H$6:$AU$6,"Rest",$H$5:$AU$5,"&lt;"&amp;AN$5)))</f>
        <v/>
      </c>
      <c r="AP104" s="44">
        <f>ROUND(AN104-AO104,2)</f>
        <v/>
      </c>
      <c r="AQ104" s="44">
        <f>ROUND(AU103*N(Debts!$D$13)/12,2)</f>
        <v/>
      </c>
      <c r="AR104" s="44">
        <f>MIN(N(Debts!$E$13),AU103+AQ104)</f>
        <v/>
      </c>
      <c r="AS104" s="44">
        <f>AU103+AQ104-AR104</f>
        <v/>
      </c>
      <c r="AT104" s="44">
        <f>MIN(AS104,MAX(0,$C104-SUMIFS($H104:$AU104,$H$6:$AU$6,"Rest",$H$5:$AU$5,"&lt;"&amp;AS$5)))</f>
        <v/>
      </c>
      <c r="AU104" s="44">
        <f>ROUND(AS104-AT104,2)</f>
        <v/>
      </c>
    </row>
    <row r="105">
      <c r="A105" s="43" t="n">
        <v>98</v>
      </c>
      <c r="B105" s="45">
        <f>EDATE(Plan!$C$7,A105-1)</f>
        <v/>
      </c>
      <c r="C105" s="46">
        <f>IF(F104&lt;=0.005,0,MAX(0,Plan!$C$6-SUMIF($H$6:$AU$6,"Min paid",H105:AU105)))</f>
        <v/>
      </c>
      <c r="D105" s="46">
        <f>SUMIF($H$6:$AU$6,"Interest",H105:AU105)</f>
        <v/>
      </c>
      <c r="E105" s="46">
        <f>SUMIF($H$6:$AU$6,"Min paid",H105:AU105)+SUMIF($H$6:$AU$6,"Extra paid",H105:AU105)</f>
        <v/>
      </c>
      <c r="F105" s="46">
        <f>SUMIF($H$6:$AU$6,"Balance",H105:AU105)</f>
        <v/>
      </c>
      <c r="G105" s="47">
        <f>IF(AND(F105&lt;=0.005,F104&gt;0.005),A105,"")</f>
        <v/>
      </c>
      <c r="H105" s="44">
        <f>ROUND(L104*N(Debts!$D$6)/12,2)</f>
        <v/>
      </c>
      <c r="I105" s="44">
        <f>MIN(N(Debts!$E$6),L104+H105)</f>
        <v/>
      </c>
      <c r="J105" s="44">
        <f>L104+H105-I105</f>
        <v/>
      </c>
      <c r="K105" s="44">
        <f>MIN(J105,MAX(0,$C105-SUMIFS($H105:$AU105,$H$6:$AU$6,"Rest",$H$5:$AU$5,"&lt;"&amp;J$5)))</f>
        <v/>
      </c>
      <c r="L105" s="44">
        <f>ROUND(J105-K105,2)</f>
        <v/>
      </c>
      <c r="M105" s="44">
        <f>ROUND(Q104*N(Debts!$D$7)/12,2)</f>
        <v/>
      </c>
      <c r="N105" s="44">
        <f>MIN(N(Debts!$E$7),Q104+M105)</f>
        <v/>
      </c>
      <c r="O105" s="44">
        <f>Q104+M105-N105</f>
        <v/>
      </c>
      <c r="P105" s="44">
        <f>MIN(O105,MAX(0,$C105-SUMIFS($H105:$AU105,$H$6:$AU$6,"Rest",$H$5:$AU$5,"&lt;"&amp;O$5)))</f>
        <v/>
      </c>
      <c r="Q105" s="44">
        <f>ROUND(O105-P105,2)</f>
        <v/>
      </c>
      <c r="R105" s="44">
        <f>ROUND(V104*N(Debts!$D$8)/12,2)</f>
        <v/>
      </c>
      <c r="S105" s="44">
        <f>MIN(N(Debts!$E$8),V104+R105)</f>
        <v/>
      </c>
      <c r="T105" s="44">
        <f>V104+R105-S105</f>
        <v/>
      </c>
      <c r="U105" s="44">
        <f>MIN(T105,MAX(0,$C105-SUMIFS($H105:$AU105,$H$6:$AU$6,"Rest",$H$5:$AU$5,"&lt;"&amp;T$5)))</f>
        <v/>
      </c>
      <c r="V105" s="44">
        <f>ROUND(T105-U105,2)</f>
        <v/>
      </c>
      <c r="W105" s="44">
        <f>ROUND(AA104*N(Debts!$D$9)/12,2)</f>
        <v/>
      </c>
      <c r="X105" s="44">
        <f>MIN(N(Debts!$E$9),AA104+W105)</f>
        <v/>
      </c>
      <c r="Y105" s="44">
        <f>AA104+W105-X105</f>
        <v/>
      </c>
      <c r="Z105" s="44">
        <f>MIN(Y105,MAX(0,$C105-SUMIFS($H105:$AU105,$H$6:$AU$6,"Rest",$H$5:$AU$5,"&lt;"&amp;Y$5)))</f>
        <v/>
      </c>
      <c r="AA105" s="44">
        <f>ROUND(Y105-Z105,2)</f>
        <v/>
      </c>
      <c r="AB105" s="44">
        <f>ROUND(AF104*N(Debts!$D$10)/12,2)</f>
        <v/>
      </c>
      <c r="AC105" s="44">
        <f>MIN(N(Debts!$E$10),AF104+AB105)</f>
        <v/>
      </c>
      <c r="AD105" s="44">
        <f>AF104+AB105-AC105</f>
        <v/>
      </c>
      <c r="AE105" s="44">
        <f>MIN(AD105,MAX(0,$C105-SUMIFS($H105:$AU105,$H$6:$AU$6,"Rest",$H$5:$AU$5,"&lt;"&amp;AD$5)))</f>
        <v/>
      </c>
      <c r="AF105" s="44">
        <f>ROUND(AD105-AE105,2)</f>
        <v/>
      </c>
      <c r="AG105" s="44">
        <f>ROUND(AK104*N(Debts!$D$11)/12,2)</f>
        <v/>
      </c>
      <c r="AH105" s="44">
        <f>MIN(N(Debts!$E$11),AK104+AG105)</f>
        <v/>
      </c>
      <c r="AI105" s="44">
        <f>AK104+AG105-AH105</f>
        <v/>
      </c>
      <c r="AJ105" s="44">
        <f>MIN(AI105,MAX(0,$C105-SUMIFS($H105:$AU105,$H$6:$AU$6,"Rest",$H$5:$AU$5,"&lt;"&amp;AI$5)))</f>
        <v/>
      </c>
      <c r="AK105" s="44">
        <f>ROUND(AI105-AJ105,2)</f>
        <v/>
      </c>
      <c r="AL105" s="44">
        <f>ROUND(AP104*N(Debts!$D$12)/12,2)</f>
        <v/>
      </c>
      <c r="AM105" s="44">
        <f>MIN(N(Debts!$E$12),AP104+AL105)</f>
        <v/>
      </c>
      <c r="AN105" s="44">
        <f>AP104+AL105-AM105</f>
        <v/>
      </c>
      <c r="AO105" s="44">
        <f>MIN(AN105,MAX(0,$C105-SUMIFS($H105:$AU105,$H$6:$AU$6,"Rest",$H$5:$AU$5,"&lt;"&amp;AN$5)))</f>
        <v/>
      </c>
      <c r="AP105" s="44">
        <f>ROUND(AN105-AO105,2)</f>
        <v/>
      </c>
      <c r="AQ105" s="44">
        <f>ROUND(AU104*N(Debts!$D$13)/12,2)</f>
        <v/>
      </c>
      <c r="AR105" s="44">
        <f>MIN(N(Debts!$E$13),AU104+AQ105)</f>
        <v/>
      </c>
      <c r="AS105" s="44">
        <f>AU104+AQ105-AR105</f>
        <v/>
      </c>
      <c r="AT105" s="44">
        <f>MIN(AS105,MAX(0,$C105-SUMIFS($H105:$AU105,$H$6:$AU$6,"Rest",$H$5:$AU$5,"&lt;"&amp;AS$5)))</f>
        <v/>
      </c>
      <c r="AU105" s="44">
        <f>ROUND(AS105-AT105,2)</f>
        <v/>
      </c>
    </row>
    <row r="106">
      <c r="A106" s="43" t="n">
        <v>99</v>
      </c>
      <c r="B106" s="45">
        <f>EDATE(Plan!$C$7,A106-1)</f>
        <v/>
      </c>
      <c r="C106" s="46">
        <f>IF(F105&lt;=0.005,0,MAX(0,Plan!$C$6-SUMIF($H$6:$AU$6,"Min paid",H106:AU106)))</f>
        <v/>
      </c>
      <c r="D106" s="46">
        <f>SUMIF($H$6:$AU$6,"Interest",H106:AU106)</f>
        <v/>
      </c>
      <c r="E106" s="46">
        <f>SUMIF($H$6:$AU$6,"Min paid",H106:AU106)+SUMIF($H$6:$AU$6,"Extra paid",H106:AU106)</f>
        <v/>
      </c>
      <c r="F106" s="46">
        <f>SUMIF($H$6:$AU$6,"Balance",H106:AU106)</f>
        <v/>
      </c>
      <c r="G106" s="47">
        <f>IF(AND(F106&lt;=0.005,F105&gt;0.005),A106,"")</f>
        <v/>
      </c>
      <c r="H106" s="44">
        <f>ROUND(L105*N(Debts!$D$6)/12,2)</f>
        <v/>
      </c>
      <c r="I106" s="44">
        <f>MIN(N(Debts!$E$6),L105+H106)</f>
        <v/>
      </c>
      <c r="J106" s="44">
        <f>L105+H106-I106</f>
        <v/>
      </c>
      <c r="K106" s="44">
        <f>MIN(J106,MAX(0,$C106-SUMIFS($H106:$AU106,$H$6:$AU$6,"Rest",$H$5:$AU$5,"&lt;"&amp;J$5)))</f>
        <v/>
      </c>
      <c r="L106" s="44">
        <f>ROUND(J106-K106,2)</f>
        <v/>
      </c>
      <c r="M106" s="44">
        <f>ROUND(Q105*N(Debts!$D$7)/12,2)</f>
        <v/>
      </c>
      <c r="N106" s="44">
        <f>MIN(N(Debts!$E$7),Q105+M106)</f>
        <v/>
      </c>
      <c r="O106" s="44">
        <f>Q105+M106-N106</f>
        <v/>
      </c>
      <c r="P106" s="44">
        <f>MIN(O106,MAX(0,$C106-SUMIFS($H106:$AU106,$H$6:$AU$6,"Rest",$H$5:$AU$5,"&lt;"&amp;O$5)))</f>
        <v/>
      </c>
      <c r="Q106" s="44">
        <f>ROUND(O106-P106,2)</f>
        <v/>
      </c>
      <c r="R106" s="44">
        <f>ROUND(V105*N(Debts!$D$8)/12,2)</f>
        <v/>
      </c>
      <c r="S106" s="44">
        <f>MIN(N(Debts!$E$8),V105+R106)</f>
        <v/>
      </c>
      <c r="T106" s="44">
        <f>V105+R106-S106</f>
        <v/>
      </c>
      <c r="U106" s="44">
        <f>MIN(T106,MAX(0,$C106-SUMIFS($H106:$AU106,$H$6:$AU$6,"Rest",$H$5:$AU$5,"&lt;"&amp;T$5)))</f>
        <v/>
      </c>
      <c r="V106" s="44">
        <f>ROUND(T106-U106,2)</f>
        <v/>
      </c>
      <c r="W106" s="44">
        <f>ROUND(AA105*N(Debts!$D$9)/12,2)</f>
        <v/>
      </c>
      <c r="X106" s="44">
        <f>MIN(N(Debts!$E$9),AA105+W106)</f>
        <v/>
      </c>
      <c r="Y106" s="44">
        <f>AA105+W106-X106</f>
        <v/>
      </c>
      <c r="Z106" s="44">
        <f>MIN(Y106,MAX(0,$C106-SUMIFS($H106:$AU106,$H$6:$AU$6,"Rest",$H$5:$AU$5,"&lt;"&amp;Y$5)))</f>
        <v/>
      </c>
      <c r="AA106" s="44">
        <f>ROUND(Y106-Z106,2)</f>
        <v/>
      </c>
      <c r="AB106" s="44">
        <f>ROUND(AF105*N(Debts!$D$10)/12,2)</f>
        <v/>
      </c>
      <c r="AC106" s="44">
        <f>MIN(N(Debts!$E$10),AF105+AB106)</f>
        <v/>
      </c>
      <c r="AD106" s="44">
        <f>AF105+AB106-AC106</f>
        <v/>
      </c>
      <c r="AE106" s="44">
        <f>MIN(AD106,MAX(0,$C106-SUMIFS($H106:$AU106,$H$6:$AU$6,"Rest",$H$5:$AU$5,"&lt;"&amp;AD$5)))</f>
        <v/>
      </c>
      <c r="AF106" s="44">
        <f>ROUND(AD106-AE106,2)</f>
        <v/>
      </c>
      <c r="AG106" s="44">
        <f>ROUND(AK105*N(Debts!$D$11)/12,2)</f>
        <v/>
      </c>
      <c r="AH106" s="44">
        <f>MIN(N(Debts!$E$11),AK105+AG106)</f>
        <v/>
      </c>
      <c r="AI106" s="44">
        <f>AK105+AG106-AH106</f>
        <v/>
      </c>
      <c r="AJ106" s="44">
        <f>MIN(AI106,MAX(0,$C106-SUMIFS($H106:$AU106,$H$6:$AU$6,"Rest",$H$5:$AU$5,"&lt;"&amp;AI$5)))</f>
        <v/>
      </c>
      <c r="AK106" s="44">
        <f>ROUND(AI106-AJ106,2)</f>
        <v/>
      </c>
      <c r="AL106" s="44">
        <f>ROUND(AP105*N(Debts!$D$12)/12,2)</f>
        <v/>
      </c>
      <c r="AM106" s="44">
        <f>MIN(N(Debts!$E$12),AP105+AL106)</f>
        <v/>
      </c>
      <c r="AN106" s="44">
        <f>AP105+AL106-AM106</f>
        <v/>
      </c>
      <c r="AO106" s="44">
        <f>MIN(AN106,MAX(0,$C106-SUMIFS($H106:$AU106,$H$6:$AU$6,"Rest",$H$5:$AU$5,"&lt;"&amp;AN$5)))</f>
        <v/>
      </c>
      <c r="AP106" s="44">
        <f>ROUND(AN106-AO106,2)</f>
        <v/>
      </c>
      <c r="AQ106" s="44">
        <f>ROUND(AU105*N(Debts!$D$13)/12,2)</f>
        <v/>
      </c>
      <c r="AR106" s="44">
        <f>MIN(N(Debts!$E$13),AU105+AQ106)</f>
        <v/>
      </c>
      <c r="AS106" s="44">
        <f>AU105+AQ106-AR106</f>
        <v/>
      </c>
      <c r="AT106" s="44">
        <f>MIN(AS106,MAX(0,$C106-SUMIFS($H106:$AU106,$H$6:$AU$6,"Rest",$H$5:$AU$5,"&lt;"&amp;AS$5)))</f>
        <v/>
      </c>
      <c r="AU106" s="44">
        <f>ROUND(AS106-AT106,2)</f>
        <v/>
      </c>
    </row>
    <row r="107">
      <c r="A107" s="43" t="n">
        <v>100</v>
      </c>
      <c r="B107" s="45">
        <f>EDATE(Plan!$C$7,A107-1)</f>
        <v/>
      </c>
      <c r="C107" s="46">
        <f>IF(F106&lt;=0.005,0,MAX(0,Plan!$C$6-SUMIF($H$6:$AU$6,"Min paid",H107:AU107)))</f>
        <v/>
      </c>
      <c r="D107" s="46">
        <f>SUMIF($H$6:$AU$6,"Interest",H107:AU107)</f>
        <v/>
      </c>
      <c r="E107" s="46">
        <f>SUMIF($H$6:$AU$6,"Min paid",H107:AU107)+SUMIF($H$6:$AU$6,"Extra paid",H107:AU107)</f>
        <v/>
      </c>
      <c r="F107" s="46">
        <f>SUMIF($H$6:$AU$6,"Balance",H107:AU107)</f>
        <v/>
      </c>
      <c r="G107" s="47">
        <f>IF(AND(F107&lt;=0.005,F106&gt;0.005),A107,"")</f>
        <v/>
      </c>
      <c r="H107" s="44">
        <f>ROUND(L106*N(Debts!$D$6)/12,2)</f>
        <v/>
      </c>
      <c r="I107" s="44">
        <f>MIN(N(Debts!$E$6),L106+H107)</f>
        <v/>
      </c>
      <c r="J107" s="44">
        <f>L106+H107-I107</f>
        <v/>
      </c>
      <c r="K107" s="44">
        <f>MIN(J107,MAX(0,$C107-SUMIFS($H107:$AU107,$H$6:$AU$6,"Rest",$H$5:$AU$5,"&lt;"&amp;J$5)))</f>
        <v/>
      </c>
      <c r="L107" s="44">
        <f>ROUND(J107-K107,2)</f>
        <v/>
      </c>
      <c r="M107" s="44">
        <f>ROUND(Q106*N(Debts!$D$7)/12,2)</f>
        <v/>
      </c>
      <c r="N107" s="44">
        <f>MIN(N(Debts!$E$7),Q106+M107)</f>
        <v/>
      </c>
      <c r="O107" s="44">
        <f>Q106+M107-N107</f>
        <v/>
      </c>
      <c r="P107" s="44">
        <f>MIN(O107,MAX(0,$C107-SUMIFS($H107:$AU107,$H$6:$AU$6,"Rest",$H$5:$AU$5,"&lt;"&amp;O$5)))</f>
        <v/>
      </c>
      <c r="Q107" s="44">
        <f>ROUND(O107-P107,2)</f>
        <v/>
      </c>
      <c r="R107" s="44">
        <f>ROUND(V106*N(Debts!$D$8)/12,2)</f>
        <v/>
      </c>
      <c r="S107" s="44">
        <f>MIN(N(Debts!$E$8),V106+R107)</f>
        <v/>
      </c>
      <c r="T107" s="44">
        <f>V106+R107-S107</f>
        <v/>
      </c>
      <c r="U107" s="44">
        <f>MIN(T107,MAX(0,$C107-SUMIFS($H107:$AU107,$H$6:$AU$6,"Rest",$H$5:$AU$5,"&lt;"&amp;T$5)))</f>
        <v/>
      </c>
      <c r="V107" s="44">
        <f>ROUND(T107-U107,2)</f>
        <v/>
      </c>
      <c r="W107" s="44">
        <f>ROUND(AA106*N(Debts!$D$9)/12,2)</f>
        <v/>
      </c>
      <c r="X107" s="44">
        <f>MIN(N(Debts!$E$9),AA106+W107)</f>
        <v/>
      </c>
      <c r="Y107" s="44">
        <f>AA106+W107-X107</f>
        <v/>
      </c>
      <c r="Z107" s="44">
        <f>MIN(Y107,MAX(0,$C107-SUMIFS($H107:$AU107,$H$6:$AU$6,"Rest",$H$5:$AU$5,"&lt;"&amp;Y$5)))</f>
        <v/>
      </c>
      <c r="AA107" s="44">
        <f>ROUND(Y107-Z107,2)</f>
        <v/>
      </c>
      <c r="AB107" s="44">
        <f>ROUND(AF106*N(Debts!$D$10)/12,2)</f>
        <v/>
      </c>
      <c r="AC107" s="44">
        <f>MIN(N(Debts!$E$10),AF106+AB107)</f>
        <v/>
      </c>
      <c r="AD107" s="44">
        <f>AF106+AB107-AC107</f>
        <v/>
      </c>
      <c r="AE107" s="44">
        <f>MIN(AD107,MAX(0,$C107-SUMIFS($H107:$AU107,$H$6:$AU$6,"Rest",$H$5:$AU$5,"&lt;"&amp;AD$5)))</f>
        <v/>
      </c>
      <c r="AF107" s="44">
        <f>ROUND(AD107-AE107,2)</f>
        <v/>
      </c>
      <c r="AG107" s="44">
        <f>ROUND(AK106*N(Debts!$D$11)/12,2)</f>
        <v/>
      </c>
      <c r="AH107" s="44">
        <f>MIN(N(Debts!$E$11),AK106+AG107)</f>
        <v/>
      </c>
      <c r="AI107" s="44">
        <f>AK106+AG107-AH107</f>
        <v/>
      </c>
      <c r="AJ107" s="44">
        <f>MIN(AI107,MAX(0,$C107-SUMIFS($H107:$AU107,$H$6:$AU$6,"Rest",$H$5:$AU$5,"&lt;"&amp;AI$5)))</f>
        <v/>
      </c>
      <c r="AK107" s="44">
        <f>ROUND(AI107-AJ107,2)</f>
        <v/>
      </c>
      <c r="AL107" s="44">
        <f>ROUND(AP106*N(Debts!$D$12)/12,2)</f>
        <v/>
      </c>
      <c r="AM107" s="44">
        <f>MIN(N(Debts!$E$12),AP106+AL107)</f>
        <v/>
      </c>
      <c r="AN107" s="44">
        <f>AP106+AL107-AM107</f>
        <v/>
      </c>
      <c r="AO107" s="44">
        <f>MIN(AN107,MAX(0,$C107-SUMIFS($H107:$AU107,$H$6:$AU$6,"Rest",$H$5:$AU$5,"&lt;"&amp;AN$5)))</f>
        <v/>
      </c>
      <c r="AP107" s="44">
        <f>ROUND(AN107-AO107,2)</f>
        <v/>
      </c>
      <c r="AQ107" s="44">
        <f>ROUND(AU106*N(Debts!$D$13)/12,2)</f>
        <v/>
      </c>
      <c r="AR107" s="44">
        <f>MIN(N(Debts!$E$13),AU106+AQ107)</f>
        <v/>
      </c>
      <c r="AS107" s="44">
        <f>AU106+AQ107-AR107</f>
        <v/>
      </c>
      <c r="AT107" s="44">
        <f>MIN(AS107,MAX(0,$C107-SUMIFS($H107:$AU107,$H$6:$AU$6,"Rest",$H$5:$AU$5,"&lt;"&amp;AS$5)))</f>
        <v/>
      </c>
      <c r="AU107" s="44">
        <f>ROUND(AS107-AT107,2)</f>
        <v/>
      </c>
    </row>
    <row r="108">
      <c r="A108" s="43" t="n">
        <v>101</v>
      </c>
      <c r="B108" s="45">
        <f>EDATE(Plan!$C$7,A108-1)</f>
        <v/>
      </c>
      <c r="C108" s="46">
        <f>IF(F107&lt;=0.005,0,MAX(0,Plan!$C$6-SUMIF($H$6:$AU$6,"Min paid",H108:AU108)))</f>
        <v/>
      </c>
      <c r="D108" s="46">
        <f>SUMIF($H$6:$AU$6,"Interest",H108:AU108)</f>
        <v/>
      </c>
      <c r="E108" s="46">
        <f>SUMIF($H$6:$AU$6,"Min paid",H108:AU108)+SUMIF($H$6:$AU$6,"Extra paid",H108:AU108)</f>
        <v/>
      </c>
      <c r="F108" s="46">
        <f>SUMIF($H$6:$AU$6,"Balance",H108:AU108)</f>
        <v/>
      </c>
      <c r="G108" s="47">
        <f>IF(AND(F108&lt;=0.005,F107&gt;0.005),A108,"")</f>
        <v/>
      </c>
      <c r="H108" s="44">
        <f>ROUND(L107*N(Debts!$D$6)/12,2)</f>
        <v/>
      </c>
      <c r="I108" s="44">
        <f>MIN(N(Debts!$E$6),L107+H108)</f>
        <v/>
      </c>
      <c r="J108" s="44">
        <f>L107+H108-I108</f>
        <v/>
      </c>
      <c r="K108" s="44">
        <f>MIN(J108,MAX(0,$C108-SUMIFS($H108:$AU108,$H$6:$AU$6,"Rest",$H$5:$AU$5,"&lt;"&amp;J$5)))</f>
        <v/>
      </c>
      <c r="L108" s="44">
        <f>ROUND(J108-K108,2)</f>
        <v/>
      </c>
      <c r="M108" s="44">
        <f>ROUND(Q107*N(Debts!$D$7)/12,2)</f>
        <v/>
      </c>
      <c r="N108" s="44">
        <f>MIN(N(Debts!$E$7),Q107+M108)</f>
        <v/>
      </c>
      <c r="O108" s="44">
        <f>Q107+M108-N108</f>
        <v/>
      </c>
      <c r="P108" s="44">
        <f>MIN(O108,MAX(0,$C108-SUMIFS($H108:$AU108,$H$6:$AU$6,"Rest",$H$5:$AU$5,"&lt;"&amp;O$5)))</f>
        <v/>
      </c>
      <c r="Q108" s="44">
        <f>ROUND(O108-P108,2)</f>
        <v/>
      </c>
      <c r="R108" s="44">
        <f>ROUND(V107*N(Debts!$D$8)/12,2)</f>
        <v/>
      </c>
      <c r="S108" s="44">
        <f>MIN(N(Debts!$E$8),V107+R108)</f>
        <v/>
      </c>
      <c r="T108" s="44">
        <f>V107+R108-S108</f>
        <v/>
      </c>
      <c r="U108" s="44">
        <f>MIN(T108,MAX(0,$C108-SUMIFS($H108:$AU108,$H$6:$AU$6,"Rest",$H$5:$AU$5,"&lt;"&amp;T$5)))</f>
        <v/>
      </c>
      <c r="V108" s="44">
        <f>ROUND(T108-U108,2)</f>
        <v/>
      </c>
      <c r="W108" s="44">
        <f>ROUND(AA107*N(Debts!$D$9)/12,2)</f>
        <v/>
      </c>
      <c r="X108" s="44">
        <f>MIN(N(Debts!$E$9),AA107+W108)</f>
        <v/>
      </c>
      <c r="Y108" s="44">
        <f>AA107+W108-X108</f>
        <v/>
      </c>
      <c r="Z108" s="44">
        <f>MIN(Y108,MAX(0,$C108-SUMIFS($H108:$AU108,$H$6:$AU$6,"Rest",$H$5:$AU$5,"&lt;"&amp;Y$5)))</f>
        <v/>
      </c>
      <c r="AA108" s="44">
        <f>ROUND(Y108-Z108,2)</f>
        <v/>
      </c>
      <c r="AB108" s="44">
        <f>ROUND(AF107*N(Debts!$D$10)/12,2)</f>
        <v/>
      </c>
      <c r="AC108" s="44">
        <f>MIN(N(Debts!$E$10),AF107+AB108)</f>
        <v/>
      </c>
      <c r="AD108" s="44">
        <f>AF107+AB108-AC108</f>
        <v/>
      </c>
      <c r="AE108" s="44">
        <f>MIN(AD108,MAX(0,$C108-SUMIFS($H108:$AU108,$H$6:$AU$6,"Rest",$H$5:$AU$5,"&lt;"&amp;AD$5)))</f>
        <v/>
      </c>
      <c r="AF108" s="44">
        <f>ROUND(AD108-AE108,2)</f>
        <v/>
      </c>
      <c r="AG108" s="44">
        <f>ROUND(AK107*N(Debts!$D$11)/12,2)</f>
        <v/>
      </c>
      <c r="AH108" s="44">
        <f>MIN(N(Debts!$E$11),AK107+AG108)</f>
        <v/>
      </c>
      <c r="AI108" s="44">
        <f>AK107+AG108-AH108</f>
        <v/>
      </c>
      <c r="AJ108" s="44">
        <f>MIN(AI108,MAX(0,$C108-SUMIFS($H108:$AU108,$H$6:$AU$6,"Rest",$H$5:$AU$5,"&lt;"&amp;AI$5)))</f>
        <v/>
      </c>
      <c r="AK108" s="44">
        <f>ROUND(AI108-AJ108,2)</f>
        <v/>
      </c>
      <c r="AL108" s="44">
        <f>ROUND(AP107*N(Debts!$D$12)/12,2)</f>
        <v/>
      </c>
      <c r="AM108" s="44">
        <f>MIN(N(Debts!$E$12),AP107+AL108)</f>
        <v/>
      </c>
      <c r="AN108" s="44">
        <f>AP107+AL108-AM108</f>
        <v/>
      </c>
      <c r="AO108" s="44">
        <f>MIN(AN108,MAX(0,$C108-SUMIFS($H108:$AU108,$H$6:$AU$6,"Rest",$H$5:$AU$5,"&lt;"&amp;AN$5)))</f>
        <v/>
      </c>
      <c r="AP108" s="44">
        <f>ROUND(AN108-AO108,2)</f>
        <v/>
      </c>
      <c r="AQ108" s="44">
        <f>ROUND(AU107*N(Debts!$D$13)/12,2)</f>
        <v/>
      </c>
      <c r="AR108" s="44">
        <f>MIN(N(Debts!$E$13),AU107+AQ108)</f>
        <v/>
      </c>
      <c r="AS108" s="44">
        <f>AU107+AQ108-AR108</f>
        <v/>
      </c>
      <c r="AT108" s="44">
        <f>MIN(AS108,MAX(0,$C108-SUMIFS($H108:$AU108,$H$6:$AU$6,"Rest",$H$5:$AU$5,"&lt;"&amp;AS$5)))</f>
        <v/>
      </c>
      <c r="AU108" s="44">
        <f>ROUND(AS108-AT108,2)</f>
        <v/>
      </c>
    </row>
    <row r="109">
      <c r="A109" s="43" t="n">
        <v>102</v>
      </c>
      <c r="B109" s="45">
        <f>EDATE(Plan!$C$7,A109-1)</f>
        <v/>
      </c>
      <c r="C109" s="46">
        <f>IF(F108&lt;=0.005,0,MAX(0,Plan!$C$6-SUMIF($H$6:$AU$6,"Min paid",H109:AU109)))</f>
        <v/>
      </c>
      <c r="D109" s="46">
        <f>SUMIF($H$6:$AU$6,"Interest",H109:AU109)</f>
        <v/>
      </c>
      <c r="E109" s="46">
        <f>SUMIF($H$6:$AU$6,"Min paid",H109:AU109)+SUMIF($H$6:$AU$6,"Extra paid",H109:AU109)</f>
        <v/>
      </c>
      <c r="F109" s="46">
        <f>SUMIF($H$6:$AU$6,"Balance",H109:AU109)</f>
        <v/>
      </c>
      <c r="G109" s="47">
        <f>IF(AND(F109&lt;=0.005,F108&gt;0.005),A109,"")</f>
        <v/>
      </c>
      <c r="H109" s="44">
        <f>ROUND(L108*N(Debts!$D$6)/12,2)</f>
        <v/>
      </c>
      <c r="I109" s="44">
        <f>MIN(N(Debts!$E$6),L108+H109)</f>
        <v/>
      </c>
      <c r="J109" s="44">
        <f>L108+H109-I109</f>
        <v/>
      </c>
      <c r="K109" s="44">
        <f>MIN(J109,MAX(0,$C109-SUMIFS($H109:$AU109,$H$6:$AU$6,"Rest",$H$5:$AU$5,"&lt;"&amp;J$5)))</f>
        <v/>
      </c>
      <c r="L109" s="44">
        <f>ROUND(J109-K109,2)</f>
        <v/>
      </c>
      <c r="M109" s="44">
        <f>ROUND(Q108*N(Debts!$D$7)/12,2)</f>
        <v/>
      </c>
      <c r="N109" s="44">
        <f>MIN(N(Debts!$E$7),Q108+M109)</f>
        <v/>
      </c>
      <c r="O109" s="44">
        <f>Q108+M109-N109</f>
        <v/>
      </c>
      <c r="P109" s="44">
        <f>MIN(O109,MAX(0,$C109-SUMIFS($H109:$AU109,$H$6:$AU$6,"Rest",$H$5:$AU$5,"&lt;"&amp;O$5)))</f>
        <v/>
      </c>
      <c r="Q109" s="44">
        <f>ROUND(O109-P109,2)</f>
        <v/>
      </c>
      <c r="R109" s="44">
        <f>ROUND(V108*N(Debts!$D$8)/12,2)</f>
        <v/>
      </c>
      <c r="S109" s="44">
        <f>MIN(N(Debts!$E$8),V108+R109)</f>
        <v/>
      </c>
      <c r="T109" s="44">
        <f>V108+R109-S109</f>
        <v/>
      </c>
      <c r="U109" s="44">
        <f>MIN(T109,MAX(0,$C109-SUMIFS($H109:$AU109,$H$6:$AU$6,"Rest",$H$5:$AU$5,"&lt;"&amp;T$5)))</f>
        <v/>
      </c>
      <c r="V109" s="44">
        <f>ROUND(T109-U109,2)</f>
        <v/>
      </c>
      <c r="W109" s="44">
        <f>ROUND(AA108*N(Debts!$D$9)/12,2)</f>
        <v/>
      </c>
      <c r="X109" s="44">
        <f>MIN(N(Debts!$E$9),AA108+W109)</f>
        <v/>
      </c>
      <c r="Y109" s="44">
        <f>AA108+W109-X109</f>
        <v/>
      </c>
      <c r="Z109" s="44">
        <f>MIN(Y109,MAX(0,$C109-SUMIFS($H109:$AU109,$H$6:$AU$6,"Rest",$H$5:$AU$5,"&lt;"&amp;Y$5)))</f>
        <v/>
      </c>
      <c r="AA109" s="44">
        <f>ROUND(Y109-Z109,2)</f>
        <v/>
      </c>
      <c r="AB109" s="44">
        <f>ROUND(AF108*N(Debts!$D$10)/12,2)</f>
        <v/>
      </c>
      <c r="AC109" s="44">
        <f>MIN(N(Debts!$E$10),AF108+AB109)</f>
        <v/>
      </c>
      <c r="AD109" s="44">
        <f>AF108+AB109-AC109</f>
        <v/>
      </c>
      <c r="AE109" s="44">
        <f>MIN(AD109,MAX(0,$C109-SUMIFS($H109:$AU109,$H$6:$AU$6,"Rest",$H$5:$AU$5,"&lt;"&amp;AD$5)))</f>
        <v/>
      </c>
      <c r="AF109" s="44">
        <f>ROUND(AD109-AE109,2)</f>
        <v/>
      </c>
      <c r="AG109" s="44">
        <f>ROUND(AK108*N(Debts!$D$11)/12,2)</f>
        <v/>
      </c>
      <c r="AH109" s="44">
        <f>MIN(N(Debts!$E$11),AK108+AG109)</f>
        <v/>
      </c>
      <c r="AI109" s="44">
        <f>AK108+AG109-AH109</f>
        <v/>
      </c>
      <c r="AJ109" s="44">
        <f>MIN(AI109,MAX(0,$C109-SUMIFS($H109:$AU109,$H$6:$AU$6,"Rest",$H$5:$AU$5,"&lt;"&amp;AI$5)))</f>
        <v/>
      </c>
      <c r="AK109" s="44">
        <f>ROUND(AI109-AJ109,2)</f>
        <v/>
      </c>
      <c r="AL109" s="44">
        <f>ROUND(AP108*N(Debts!$D$12)/12,2)</f>
        <v/>
      </c>
      <c r="AM109" s="44">
        <f>MIN(N(Debts!$E$12),AP108+AL109)</f>
        <v/>
      </c>
      <c r="AN109" s="44">
        <f>AP108+AL109-AM109</f>
        <v/>
      </c>
      <c r="AO109" s="44">
        <f>MIN(AN109,MAX(0,$C109-SUMIFS($H109:$AU109,$H$6:$AU$6,"Rest",$H$5:$AU$5,"&lt;"&amp;AN$5)))</f>
        <v/>
      </c>
      <c r="AP109" s="44">
        <f>ROUND(AN109-AO109,2)</f>
        <v/>
      </c>
      <c r="AQ109" s="44">
        <f>ROUND(AU108*N(Debts!$D$13)/12,2)</f>
        <v/>
      </c>
      <c r="AR109" s="44">
        <f>MIN(N(Debts!$E$13),AU108+AQ109)</f>
        <v/>
      </c>
      <c r="AS109" s="44">
        <f>AU108+AQ109-AR109</f>
        <v/>
      </c>
      <c r="AT109" s="44">
        <f>MIN(AS109,MAX(0,$C109-SUMIFS($H109:$AU109,$H$6:$AU$6,"Rest",$H$5:$AU$5,"&lt;"&amp;AS$5)))</f>
        <v/>
      </c>
      <c r="AU109" s="44">
        <f>ROUND(AS109-AT109,2)</f>
        <v/>
      </c>
    </row>
    <row r="110">
      <c r="A110" s="43" t="n">
        <v>103</v>
      </c>
      <c r="B110" s="45">
        <f>EDATE(Plan!$C$7,A110-1)</f>
        <v/>
      </c>
      <c r="C110" s="46">
        <f>IF(F109&lt;=0.005,0,MAX(0,Plan!$C$6-SUMIF($H$6:$AU$6,"Min paid",H110:AU110)))</f>
        <v/>
      </c>
      <c r="D110" s="46">
        <f>SUMIF($H$6:$AU$6,"Interest",H110:AU110)</f>
        <v/>
      </c>
      <c r="E110" s="46">
        <f>SUMIF($H$6:$AU$6,"Min paid",H110:AU110)+SUMIF($H$6:$AU$6,"Extra paid",H110:AU110)</f>
        <v/>
      </c>
      <c r="F110" s="46">
        <f>SUMIF($H$6:$AU$6,"Balance",H110:AU110)</f>
        <v/>
      </c>
      <c r="G110" s="47">
        <f>IF(AND(F110&lt;=0.005,F109&gt;0.005),A110,"")</f>
        <v/>
      </c>
      <c r="H110" s="44">
        <f>ROUND(L109*N(Debts!$D$6)/12,2)</f>
        <v/>
      </c>
      <c r="I110" s="44">
        <f>MIN(N(Debts!$E$6),L109+H110)</f>
        <v/>
      </c>
      <c r="J110" s="44">
        <f>L109+H110-I110</f>
        <v/>
      </c>
      <c r="K110" s="44">
        <f>MIN(J110,MAX(0,$C110-SUMIFS($H110:$AU110,$H$6:$AU$6,"Rest",$H$5:$AU$5,"&lt;"&amp;J$5)))</f>
        <v/>
      </c>
      <c r="L110" s="44">
        <f>ROUND(J110-K110,2)</f>
        <v/>
      </c>
      <c r="M110" s="44">
        <f>ROUND(Q109*N(Debts!$D$7)/12,2)</f>
        <v/>
      </c>
      <c r="N110" s="44">
        <f>MIN(N(Debts!$E$7),Q109+M110)</f>
        <v/>
      </c>
      <c r="O110" s="44">
        <f>Q109+M110-N110</f>
        <v/>
      </c>
      <c r="P110" s="44">
        <f>MIN(O110,MAX(0,$C110-SUMIFS($H110:$AU110,$H$6:$AU$6,"Rest",$H$5:$AU$5,"&lt;"&amp;O$5)))</f>
        <v/>
      </c>
      <c r="Q110" s="44">
        <f>ROUND(O110-P110,2)</f>
        <v/>
      </c>
      <c r="R110" s="44">
        <f>ROUND(V109*N(Debts!$D$8)/12,2)</f>
        <v/>
      </c>
      <c r="S110" s="44">
        <f>MIN(N(Debts!$E$8),V109+R110)</f>
        <v/>
      </c>
      <c r="T110" s="44">
        <f>V109+R110-S110</f>
        <v/>
      </c>
      <c r="U110" s="44">
        <f>MIN(T110,MAX(0,$C110-SUMIFS($H110:$AU110,$H$6:$AU$6,"Rest",$H$5:$AU$5,"&lt;"&amp;T$5)))</f>
        <v/>
      </c>
      <c r="V110" s="44">
        <f>ROUND(T110-U110,2)</f>
        <v/>
      </c>
      <c r="W110" s="44">
        <f>ROUND(AA109*N(Debts!$D$9)/12,2)</f>
        <v/>
      </c>
      <c r="X110" s="44">
        <f>MIN(N(Debts!$E$9),AA109+W110)</f>
        <v/>
      </c>
      <c r="Y110" s="44">
        <f>AA109+W110-X110</f>
        <v/>
      </c>
      <c r="Z110" s="44">
        <f>MIN(Y110,MAX(0,$C110-SUMIFS($H110:$AU110,$H$6:$AU$6,"Rest",$H$5:$AU$5,"&lt;"&amp;Y$5)))</f>
        <v/>
      </c>
      <c r="AA110" s="44">
        <f>ROUND(Y110-Z110,2)</f>
        <v/>
      </c>
      <c r="AB110" s="44">
        <f>ROUND(AF109*N(Debts!$D$10)/12,2)</f>
        <v/>
      </c>
      <c r="AC110" s="44">
        <f>MIN(N(Debts!$E$10),AF109+AB110)</f>
        <v/>
      </c>
      <c r="AD110" s="44">
        <f>AF109+AB110-AC110</f>
        <v/>
      </c>
      <c r="AE110" s="44">
        <f>MIN(AD110,MAX(0,$C110-SUMIFS($H110:$AU110,$H$6:$AU$6,"Rest",$H$5:$AU$5,"&lt;"&amp;AD$5)))</f>
        <v/>
      </c>
      <c r="AF110" s="44">
        <f>ROUND(AD110-AE110,2)</f>
        <v/>
      </c>
      <c r="AG110" s="44">
        <f>ROUND(AK109*N(Debts!$D$11)/12,2)</f>
        <v/>
      </c>
      <c r="AH110" s="44">
        <f>MIN(N(Debts!$E$11),AK109+AG110)</f>
        <v/>
      </c>
      <c r="AI110" s="44">
        <f>AK109+AG110-AH110</f>
        <v/>
      </c>
      <c r="AJ110" s="44">
        <f>MIN(AI110,MAX(0,$C110-SUMIFS($H110:$AU110,$H$6:$AU$6,"Rest",$H$5:$AU$5,"&lt;"&amp;AI$5)))</f>
        <v/>
      </c>
      <c r="AK110" s="44">
        <f>ROUND(AI110-AJ110,2)</f>
        <v/>
      </c>
      <c r="AL110" s="44">
        <f>ROUND(AP109*N(Debts!$D$12)/12,2)</f>
        <v/>
      </c>
      <c r="AM110" s="44">
        <f>MIN(N(Debts!$E$12),AP109+AL110)</f>
        <v/>
      </c>
      <c r="AN110" s="44">
        <f>AP109+AL110-AM110</f>
        <v/>
      </c>
      <c r="AO110" s="44">
        <f>MIN(AN110,MAX(0,$C110-SUMIFS($H110:$AU110,$H$6:$AU$6,"Rest",$H$5:$AU$5,"&lt;"&amp;AN$5)))</f>
        <v/>
      </c>
      <c r="AP110" s="44">
        <f>ROUND(AN110-AO110,2)</f>
        <v/>
      </c>
      <c r="AQ110" s="44">
        <f>ROUND(AU109*N(Debts!$D$13)/12,2)</f>
        <v/>
      </c>
      <c r="AR110" s="44">
        <f>MIN(N(Debts!$E$13),AU109+AQ110)</f>
        <v/>
      </c>
      <c r="AS110" s="44">
        <f>AU109+AQ110-AR110</f>
        <v/>
      </c>
      <c r="AT110" s="44">
        <f>MIN(AS110,MAX(0,$C110-SUMIFS($H110:$AU110,$H$6:$AU$6,"Rest",$H$5:$AU$5,"&lt;"&amp;AS$5)))</f>
        <v/>
      </c>
      <c r="AU110" s="44">
        <f>ROUND(AS110-AT110,2)</f>
        <v/>
      </c>
    </row>
    <row r="111">
      <c r="A111" s="43" t="n">
        <v>104</v>
      </c>
      <c r="B111" s="45">
        <f>EDATE(Plan!$C$7,A111-1)</f>
        <v/>
      </c>
      <c r="C111" s="46">
        <f>IF(F110&lt;=0.005,0,MAX(0,Plan!$C$6-SUMIF($H$6:$AU$6,"Min paid",H111:AU111)))</f>
        <v/>
      </c>
      <c r="D111" s="46">
        <f>SUMIF($H$6:$AU$6,"Interest",H111:AU111)</f>
        <v/>
      </c>
      <c r="E111" s="46">
        <f>SUMIF($H$6:$AU$6,"Min paid",H111:AU111)+SUMIF($H$6:$AU$6,"Extra paid",H111:AU111)</f>
        <v/>
      </c>
      <c r="F111" s="46">
        <f>SUMIF($H$6:$AU$6,"Balance",H111:AU111)</f>
        <v/>
      </c>
      <c r="G111" s="47">
        <f>IF(AND(F111&lt;=0.005,F110&gt;0.005),A111,"")</f>
        <v/>
      </c>
      <c r="H111" s="44">
        <f>ROUND(L110*N(Debts!$D$6)/12,2)</f>
        <v/>
      </c>
      <c r="I111" s="44">
        <f>MIN(N(Debts!$E$6),L110+H111)</f>
        <v/>
      </c>
      <c r="J111" s="44">
        <f>L110+H111-I111</f>
        <v/>
      </c>
      <c r="K111" s="44">
        <f>MIN(J111,MAX(0,$C111-SUMIFS($H111:$AU111,$H$6:$AU$6,"Rest",$H$5:$AU$5,"&lt;"&amp;J$5)))</f>
        <v/>
      </c>
      <c r="L111" s="44">
        <f>ROUND(J111-K111,2)</f>
        <v/>
      </c>
      <c r="M111" s="44">
        <f>ROUND(Q110*N(Debts!$D$7)/12,2)</f>
        <v/>
      </c>
      <c r="N111" s="44">
        <f>MIN(N(Debts!$E$7),Q110+M111)</f>
        <v/>
      </c>
      <c r="O111" s="44">
        <f>Q110+M111-N111</f>
        <v/>
      </c>
      <c r="P111" s="44">
        <f>MIN(O111,MAX(0,$C111-SUMIFS($H111:$AU111,$H$6:$AU$6,"Rest",$H$5:$AU$5,"&lt;"&amp;O$5)))</f>
        <v/>
      </c>
      <c r="Q111" s="44">
        <f>ROUND(O111-P111,2)</f>
        <v/>
      </c>
      <c r="R111" s="44">
        <f>ROUND(V110*N(Debts!$D$8)/12,2)</f>
        <v/>
      </c>
      <c r="S111" s="44">
        <f>MIN(N(Debts!$E$8),V110+R111)</f>
        <v/>
      </c>
      <c r="T111" s="44">
        <f>V110+R111-S111</f>
        <v/>
      </c>
      <c r="U111" s="44">
        <f>MIN(T111,MAX(0,$C111-SUMIFS($H111:$AU111,$H$6:$AU$6,"Rest",$H$5:$AU$5,"&lt;"&amp;T$5)))</f>
        <v/>
      </c>
      <c r="V111" s="44">
        <f>ROUND(T111-U111,2)</f>
        <v/>
      </c>
      <c r="W111" s="44">
        <f>ROUND(AA110*N(Debts!$D$9)/12,2)</f>
        <v/>
      </c>
      <c r="X111" s="44">
        <f>MIN(N(Debts!$E$9),AA110+W111)</f>
        <v/>
      </c>
      <c r="Y111" s="44">
        <f>AA110+W111-X111</f>
        <v/>
      </c>
      <c r="Z111" s="44">
        <f>MIN(Y111,MAX(0,$C111-SUMIFS($H111:$AU111,$H$6:$AU$6,"Rest",$H$5:$AU$5,"&lt;"&amp;Y$5)))</f>
        <v/>
      </c>
      <c r="AA111" s="44">
        <f>ROUND(Y111-Z111,2)</f>
        <v/>
      </c>
      <c r="AB111" s="44">
        <f>ROUND(AF110*N(Debts!$D$10)/12,2)</f>
        <v/>
      </c>
      <c r="AC111" s="44">
        <f>MIN(N(Debts!$E$10),AF110+AB111)</f>
        <v/>
      </c>
      <c r="AD111" s="44">
        <f>AF110+AB111-AC111</f>
        <v/>
      </c>
      <c r="AE111" s="44">
        <f>MIN(AD111,MAX(0,$C111-SUMIFS($H111:$AU111,$H$6:$AU$6,"Rest",$H$5:$AU$5,"&lt;"&amp;AD$5)))</f>
        <v/>
      </c>
      <c r="AF111" s="44">
        <f>ROUND(AD111-AE111,2)</f>
        <v/>
      </c>
      <c r="AG111" s="44">
        <f>ROUND(AK110*N(Debts!$D$11)/12,2)</f>
        <v/>
      </c>
      <c r="AH111" s="44">
        <f>MIN(N(Debts!$E$11),AK110+AG111)</f>
        <v/>
      </c>
      <c r="AI111" s="44">
        <f>AK110+AG111-AH111</f>
        <v/>
      </c>
      <c r="AJ111" s="44">
        <f>MIN(AI111,MAX(0,$C111-SUMIFS($H111:$AU111,$H$6:$AU$6,"Rest",$H$5:$AU$5,"&lt;"&amp;AI$5)))</f>
        <v/>
      </c>
      <c r="AK111" s="44">
        <f>ROUND(AI111-AJ111,2)</f>
        <v/>
      </c>
      <c r="AL111" s="44">
        <f>ROUND(AP110*N(Debts!$D$12)/12,2)</f>
        <v/>
      </c>
      <c r="AM111" s="44">
        <f>MIN(N(Debts!$E$12),AP110+AL111)</f>
        <v/>
      </c>
      <c r="AN111" s="44">
        <f>AP110+AL111-AM111</f>
        <v/>
      </c>
      <c r="AO111" s="44">
        <f>MIN(AN111,MAX(0,$C111-SUMIFS($H111:$AU111,$H$6:$AU$6,"Rest",$H$5:$AU$5,"&lt;"&amp;AN$5)))</f>
        <v/>
      </c>
      <c r="AP111" s="44">
        <f>ROUND(AN111-AO111,2)</f>
        <v/>
      </c>
      <c r="AQ111" s="44">
        <f>ROUND(AU110*N(Debts!$D$13)/12,2)</f>
        <v/>
      </c>
      <c r="AR111" s="44">
        <f>MIN(N(Debts!$E$13),AU110+AQ111)</f>
        <v/>
      </c>
      <c r="AS111" s="44">
        <f>AU110+AQ111-AR111</f>
        <v/>
      </c>
      <c r="AT111" s="44">
        <f>MIN(AS111,MAX(0,$C111-SUMIFS($H111:$AU111,$H$6:$AU$6,"Rest",$H$5:$AU$5,"&lt;"&amp;AS$5)))</f>
        <v/>
      </c>
      <c r="AU111" s="44">
        <f>ROUND(AS111-AT111,2)</f>
        <v/>
      </c>
    </row>
    <row r="112">
      <c r="A112" s="43" t="n">
        <v>105</v>
      </c>
      <c r="B112" s="45">
        <f>EDATE(Plan!$C$7,A112-1)</f>
        <v/>
      </c>
      <c r="C112" s="46">
        <f>IF(F111&lt;=0.005,0,MAX(0,Plan!$C$6-SUMIF($H$6:$AU$6,"Min paid",H112:AU112)))</f>
        <v/>
      </c>
      <c r="D112" s="46">
        <f>SUMIF($H$6:$AU$6,"Interest",H112:AU112)</f>
        <v/>
      </c>
      <c r="E112" s="46">
        <f>SUMIF($H$6:$AU$6,"Min paid",H112:AU112)+SUMIF($H$6:$AU$6,"Extra paid",H112:AU112)</f>
        <v/>
      </c>
      <c r="F112" s="46">
        <f>SUMIF($H$6:$AU$6,"Balance",H112:AU112)</f>
        <v/>
      </c>
      <c r="G112" s="47">
        <f>IF(AND(F112&lt;=0.005,F111&gt;0.005),A112,"")</f>
        <v/>
      </c>
      <c r="H112" s="44">
        <f>ROUND(L111*N(Debts!$D$6)/12,2)</f>
        <v/>
      </c>
      <c r="I112" s="44">
        <f>MIN(N(Debts!$E$6),L111+H112)</f>
        <v/>
      </c>
      <c r="J112" s="44">
        <f>L111+H112-I112</f>
        <v/>
      </c>
      <c r="K112" s="44">
        <f>MIN(J112,MAX(0,$C112-SUMIFS($H112:$AU112,$H$6:$AU$6,"Rest",$H$5:$AU$5,"&lt;"&amp;J$5)))</f>
        <v/>
      </c>
      <c r="L112" s="44">
        <f>ROUND(J112-K112,2)</f>
        <v/>
      </c>
      <c r="M112" s="44">
        <f>ROUND(Q111*N(Debts!$D$7)/12,2)</f>
        <v/>
      </c>
      <c r="N112" s="44">
        <f>MIN(N(Debts!$E$7),Q111+M112)</f>
        <v/>
      </c>
      <c r="O112" s="44">
        <f>Q111+M112-N112</f>
        <v/>
      </c>
      <c r="P112" s="44">
        <f>MIN(O112,MAX(0,$C112-SUMIFS($H112:$AU112,$H$6:$AU$6,"Rest",$H$5:$AU$5,"&lt;"&amp;O$5)))</f>
        <v/>
      </c>
      <c r="Q112" s="44">
        <f>ROUND(O112-P112,2)</f>
        <v/>
      </c>
      <c r="R112" s="44">
        <f>ROUND(V111*N(Debts!$D$8)/12,2)</f>
        <v/>
      </c>
      <c r="S112" s="44">
        <f>MIN(N(Debts!$E$8),V111+R112)</f>
        <v/>
      </c>
      <c r="T112" s="44">
        <f>V111+R112-S112</f>
        <v/>
      </c>
      <c r="U112" s="44">
        <f>MIN(T112,MAX(0,$C112-SUMIFS($H112:$AU112,$H$6:$AU$6,"Rest",$H$5:$AU$5,"&lt;"&amp;T$5)))</f>
        <v/>
      </c>
      <c r="V112" s="44">
        <f>ROUND(T112-U112,2)</f>
        <v/>
      </c>
      <c r="W112" s="44">
        <f>ROUND(AA111*N(Debts!$D$9)/12,2)</f>
        <v/>
      </c>
      <c r="X112" s="44">
        <f>MIN(N(Debts!$E$9),AA111+W112)</f>
        <v/>
      </c>
      <c r="Y112" s="44">
        <f>AA111+W112-X112</f>
        <v/>
      </c>
      <c r="Z112" s="44">
        <f>MIN(Y112,MAX(0,$C112-SUMIFS($H112:$AU112,$H$6:$AU$6,"Rest",$H$5:$AU$5,"&lt;"&amp;Y$5)))</f>
        <v/>
      </c>
      <c r="AA112" s="44">
        <f>ROUND(Y112-Z112,2)</f>
        <v/>
      </c>
      <c r="AB112" s="44">
        <f>ROUND(AF111*N(Debts!$D$10)/12,2)</f>
        <v/>
      </c>
      <c r="AC112" s="44">
        <f>MIN(N(Debts!$E$10),AF111+AB112)</f>
        <v/>
      </c>
      <c r="AD112" s="44">
        <f>AF111+AB112-AC112</f>
        <v/>
      </c>
      <c r="AE112" s="44">
        <f>MIN(AD112,MAX(0,$C112-SUMIFS($H112:$AU112,$H$6:$AU$6,"Rest",$H$5:$AU$5,"&lt;"&amp;AD$5)))</f>
        <v/>
      </c>
      <c r="AF112" s="44">
        <f>ROUND(AD112-AE112,2)</f>
        <v/>
      </c>
      <c r="AG112" s="44">
        <f>ROUND(AK111*N(Debts!$D$11)/12,2)</f>
        <v/>
      </c>
      <c r="AH112" s="44">
        <f>MIN(N(Debts!$E$11),AK111+AG112)</f>
        <v/>
      </c>
      <c r="AI112" s="44">
        <f>AK111+AG112-AH112</f>
        <v/>
      </c>
      <c r="AJ112" s="44">
        <f>MIN(AI112,MAX(0,$C112-SUMIFS($H112:$AU112,$H$6:$AU$6,"Rest",$H$5:$AU$5,"&lt;"&amp;AI$5)))</f>
        <v/>
      </c>
      <c r="AK112" s="44">
        <f>ROUND(AI112-AJ112,2)</f>
        <v/>
      </c>
      <c r="AL112" s="44">
        <f>ROUND(AP111*N(Debts!$D$12)/12,2)</f>
        <v/>
      </c>
      <c r="AM112" s="44">
        <f>MIN(N(Debts!$E$12),AP111+AL112)</f>
        <v/>
      </c>
      <c r="AN112" s="44">
        <f>AP111+AL112-AM112</f>
        <v/>
      </c>
      <c r="AO112" s="44">
        <f>MIN(AN112,MAX(0,$C112-SUMIFS($H112:$AU112,$H$6:$AU$6,"Rest",$H$5:$AU$5,"&lt;"&amp;AN$5)))</f>
        <v/>
      </c>
      <c r="AP112" s="44">
        <f>ROUND(AN112-AO112,2)</f>
        <v/>
      </c>
      <c r="AQ112" s="44">
        <f>ROUND(AU111*N(Debts!$D$13)/12,2)</f>
        <v/>
      </c>
      <c r="AR112" s="44">
        <f>MIN(N(Debts!$E$13),AU111+AQ112)</f>
        <v/>
      </c>
      <c r="AS112" s="44">
        <f>AU111+AQ112-AR112</f>
        <v/>
      </c>
      <c r="AT112" s="44">
        <f>MIN(AS112,MAX(0,$C112-SUMIFS($H112:$AU112,$H$6:$AU$6,"Rest",$H$5:$AU$5,"&lt;"&amp;AS$5)))</f>
        <v/>
      </c>
      <c r="AU112" s="44">
        <f>ROUND(AS112-AT112,2)</f>
        <v/>
      </c>
    </row>
    <row r="113">
      <c r="A113" s="43" t="n">
        <v>106</v>
      </c>
      <c r="B113" s="45">
        <f>EDATE(Plan!$C$7,A113-1)</f>
        <v/>
      </c>
      <c r="C113" s="46">
        <f>IF(F112&lt;=0.005,0,MAX(0,Plan!$C$6-SUMIF($H$6:$AU$6,"Min paid",H113:AU113)))</f>
        <v/>
      </c>
      <c r="D113" s="46">
        <f>SUMIF($H$6:$AU$6,"Interest",H113:AU113)</f>
        <v/>
      </c>
      <c r="E113" s="46">
        <f>SUMIF($H$6:$AU$6,"Min paid",H113:AU113)+SUMIF($H$6:$AU$6,"Extra paid",H113:AU113)</f>
        <v/>
      </c>
      <c r="F113" s="46">
        <f>SUMIF($H$6:$AU$6,"Balance",H113:AU113)</f>
        <v/>
      </c>
      <c r="G113" s="47">
        <f>IF(AND(F113&lt;=0.005,F112&gt;0.005),A113,"")</f>
        <v/>
      </c>
      <c r="H113" s="44">
        <f>ROUND(L112*N(Debts!$D$6)/12,2)</f>
        <v/>
      </c>
      <c r="I113" s="44">
        <f>MIN(N(Debts!$E$6),L112+H113)</f>
        <v/>
      </c>
      <c r="J113" s="44">
        <f>L112+H113-I113</f>
        <v/>
      </c>
      <c r="K113" s="44">
        <f>MIN(J113,MAX(0,$C113-SUMIFS($H113:$AU113,$H$6:$AU$6,"Rest",$H$5:$AU$5,"&lt;"&amp;J$5)))</f>
        <v/>
      </c>
      <c r="L113" s="44">
        <f>ROUND(J113-K113,2)</f>
        <v/>
      </c>
      <c r="M113" s="44">
        <f>ROUND(Q112*N(Debts!$D$7)/12,2)</f>
        <v/>
      </c>
      <c r="N113" s="44">
        <f>MIN(N(Debts!$E$7),Q112+M113)</f>
        <v/>
      </c>
      <c r="O113" s="44">
        <f>Q112+M113-N113</f>
        <v/>
      </c>
      <c r="P113" s="44">
        <f>MIN(O113,MAX(0,$C113-SUMIFS($H113:$AU113,$H$6:$AU$6,"Rest",$H$5:$AU$5,"&lt;"&amp;O$5)))</f>
        <v/>
      </c>
      <c r="Q113" s="44">
        <f>ROUND(O113-P113,2)</f>
        <v/>
      </c>
      <c r="R113" s="44">
        <f>ROUND(V112*N(Debts!$D$8)/12,2)</f>
        <v/>
      </c>
      <c r="S113" s="44">
        <f>MIN(N(Debts!$E$8),V112+R113)</f>
        <v/>
      </c>
      <c r="T113" s="44">
        <f>V112+R113-S113</f>
        <v/>
      </c>
      <c r="U113" s="44">
        <f>MIN(T113,MAX(0,$C113-SUMIFS($H113:$AU113,$H$6:$AU$6,"Rest",$H$5:$AU$5,"&lt;"&amp;T$5)))</f>
        <v/>
      </c>
      <c r="V113" s="44">
        <f>ROUND(T113-U113,2)</f>
        <v/>
      </c>
      <c r="W113" s="44">
        <f>ROUND(AA112*N(Debts!$D$9)/12,2)</f>
        <v/>
      </c>
      <c r="X113" s="44">
        <f>MIN(N(Debts!$E$9),AA112+W113)</f>
        <v/>
      </c>
      <c r="Y113" s="44">
        <f>AA112+W113-X113</f>
        <v/>
      </c>
      <c r="Z113" s="44">
        <f>MIN(Y113,MAX(0,$C113-SUMIFS($H113:$AU113,$H$6:$AU$6,"Rest",$H$5:$AU$5,"&lt;"&amp;Y$5)))</f>
        <v/>
      </c>
      <c r="AA113" s="44">
        <f>ROUND(Y113-Z113,2)</f>
        <v/>
      </c>
      <c r="AB113" s="44">
        <f>ROUND(AF112*N(Debts!$D$10)/12,2)</f>
        <v/>
      </c>
      <c r="AC113" s="44">
        <f>MIN(N(Debts!$E$10),AF112+AB113)</f>
        <v/>
      </c>
      <c r="AD113" s="44">
        <f>AF112+AB113-AC113</f>
        <v/>
      </c>
      <c r="AE113" s="44">
        <f>MIN(AD113,MAX(0,$C113-SUMIFS($H113:$AU113,$H$6:$AU$6,"Rest",$H$5:$AU$5,"&lt;"&amp;AD$5)))</f>
        <v/>
      </c>
      <c r="AF113" s="44">
        <f>ROUND(AD113-AE113,2)</f>
        <v/>
      </c>
      <c r="AG113" s="44">
        <f>ROUND(AK112*N(Debts!$D$11)/12,2)</f>
        <v/>
      </c>
      <c r="AH113" s="44">
        <f>MIN(N(Debts!$E$11),AK112+AG113)</f>
        <v/>
      </c>
      <c r="AI113" s="44">
        <f>AK112+AG113-AH113</f>
        <v/>
      </c>
      <c r="AJ113" s="44">
        <f>MIN(AI113,MAX(0,$C113-SUMIFS($H113:$AU113,$H$6:$AU$6,"Rest",$H$5:$AU$5,"&lt;"&amp;AI$5)))</f>
        <v/>
      </c>
      <c r="AK113" s="44">
        <f>ROUND(AI113-AJ113,2)</f>
        <v/>
      </c>
      <c r="AL113" s="44">
        <f>ROUND(AP112*N(Debts!$D$12)/12,2)</f>
        <v/>
      </c>
      <c r="AM113" s="44">
        <f>MIN(N(Debts!$E$12),AP112+AL113)</f>
        <v/>
      </c>
      <c r="AN113" s="44">
        <f>AP112+AL113-AM113</f>
        <v/>
      </c>
      <c r="AO113" s="44">
        <f>MIN(AN113,MAX(0,$C113-SUMIFS($H113:$AU113,$H$6:$AU$6,"Rest",$H$5:$AU$5,"&lt;"&amp;AN$5)))</f>
        <v/>
      </c>
      <c r="AP113" s="44">
        <f>ROUND(AN113-AO113,2)</f>
        <v/>
      </c>
      <c r="AQ113" s="44">
        <f>ROUND(AU112*N(Debts!$D$13)/12,2)</f>
        <v/>
      </c>
      <c r="AR113" s="44">
        <f>MIN(N(Debts!$E$13),AU112+AQ113)</f>
        <v/>
      </c>
      <c r="AS113" s="44">
        <f>AU112+AQ113-AR113</f>
        <v/>
      </c>
      <c r="AT113" s="44">
        <f>MIN(AS113,MAX(0,$C113-SUMIFS($H113:$AU113,$H$6:$AU$6,"Rest",$H$5:$AU$5,"&lt;"&amp;AS$5)))</f>
        <v/>
      </c>
      <c r="AU113" s="44">
        <f>ROUND(AS113-AT113,2)</f>
        <v/>
      </c>
    </row>
    <row r="114">
      <c r="A114" s="43" t="n">
        <v>107</v>
      </c>
      <c r="B114" s="45">
        <f>EDATE(Plan!$C$7,A114-1)</f>
        <v/>
      </c>
      <c r="C114" s="46">
        <f>IF(F113&lt;=0.005,0,MAX(0,Plan!$C$6-SUMIF($H$6:$AU$6,"Min paid",H114:AU114)))</f>
        <v/>
      </c>
      <c r="D114" s="46">
        <f>SUMIF($H$6:$AU$6,"Interest",H114:AU114)</f>
        <v/>
      </c>
      <c r="E114" s="46">
        <f>SUMIF($H$6:$AU$6,"Min paid",H114:AU114)+SUMIF($H$6:$AU$6,"Extra paid",H114:AU114)</f>
        <v/>
      </c>
      <c r="F114" s="46">
        <f>SUMIF($H$6:$AU$6,"Balance",H114:AU114)</f>
        <v/>
      </c>
      <c r="G114" s="47">
        <f>IF(AND(F114&lt;=0.005,F113&gt;0.005),A114,"")</f>
        <v/>
      </c>
      <c r="H114" s="44">
        <f>ROUND(L113*N(Debts!$D$6)/12,2)</f>
        <v/>
      </c>
      <c r="I114" s="44">
        <f>MIN(N(Debts!$E$6),L113+H114)</f>
        <v/>
      </c>
      <c r="J114" s="44">
        <f>L113+H114-I114</f>
        <v/>
      </c>
      <c r="K114" s="44">
        <f>MIN(J114,MAX(0,$C114-SUMIFS($H114:$AU114,$H$6:$AU$6,"Rest",$H$5:$AU$5,"&lt;"&amp;J$5)))</f>
        <v/>
      </c>
      <c r="L114" s="44">
        <f>ROUND(J114-K114,2)</f>
        <v/>
      </c>
      <c r="M114" s="44">
        <f>ROUND(Q113*N(Debts!$D$7)/12,2)</f>
        <v/>
      </c>
      <c r="N114" s="44">
        <f>MIN(N(Debts!$E$7),Q113+M114)</f>
        <v/>
      </c>
      <c r="O114" s="44">
        <f>Q113+M114-N114</f>
        <v/>
      </c>
      <c r="P114" s="44">
        <f>MIN(O114,MAX(0,$C114-SUMIFS($H114:$AU114,$H$6:$AU$6,"Rest",$H$5:$AU$5,"&lt;"&amp;O$5)))</f>
        <v/>
      </c>
      <c r="Q114" s="44">
        <f>ROUND(O114-P114,2)</f>
        <v/>
      </c>
      <c r="R114" s="44">
        <f>ROUND(V113*N(Debts!$D$8)/12,2)</f>
        <v/>
      </c>
      <c r="S114" s="44">
        <f>MIN(N(Debts!$E$8),V113+R114)</f>
        <v/>
      </c>
      <c r="T114" s="44">
        <f>V113+R114-S114</f>
        <v/>
      </c>
      <c r="U114" s="44">
        <f>MIN(T114,MAX(0,$C114-SUMIFS($H114:$AU114,$H$6:$AU$6,"Rest",$H$5:$AU$5,"&lt;"&amp;T$5)))</f>
        <v/>
      </c>
      <c r="V114" s="44">
        <f>ROUND(T114-U114,2)</f>
        <v/>
      </c>
      <c r="W114" s="44">
        <f>ROUND(AA113*N(Debts!$D$9)/12,2)</f>
        <v/>
      </c>
      <c r="X114" s="44">
        <f>MIN(N(Debts!$E$9),AA113+W114)</f>
        <v/>
      </c>
      <c r="Y114" s="44">
        <f>AA113+W114-X114</f>
        <v/>
      </c>
      <c r="Z114" s="44">
        <f>MIN(Y114,MAX(0,$C114-SUMIFS($H114:$AU114,$H$6:$AU$6,"Rest",$H$5:$AU$5,"&lt;"&amp;Y$5)))</f>
        <v/>
      </c>
      <c r="AA114" s="44">
        <f>ROUND(Y114-Z114,2)</f>
        <v/>
      </c>
      <c r="AB114" s="44">
        <f>ROUND(AF113*N(Debts!$D$10)/12,2)</f>
        <v/>
      </c>
      <c r="AC114" s="44">
        <f>MIN(N(Debts!$E$10),AF113+AB114)</f>
        <v/>
      </c>
      <c r="AD114" s="44">
        <f>AF113+AB114-AC114</f>
        <v/>
      </c>
      <c r="AE114" s="44">
        <f>MIN(AD114,MAX(0,$C114-SUMIFS($H114:$AU114,$H$6:$AU$6,"Rest",$H$5:$AU$5,"&lt;"&amp;AD$5)))</f>
        <v/>
      </c>
      <c r="AF114" s="44">
        <f>ROUND(AD114-AE114,2)</f>
        <v/>
      </c>
      <c r="AG114" s="44">
        <f>ROUND(AK113*N(Debts!$D$11)/12,2)</f>
        <v/>
      </c>
      <c r="AH114" s="44">
        <f>MIN(N(Debts!$E$11),AK113+AG114)</f>
        <v/>
      </c>
      <c r="AI114" s="44">
        <f>AK113+AG114-AH114</f>
        <v/>
      </c>
      <c r="AJ114" s="44">
        <f>MIN(AI114,MAX(0,$C114-SUMIFS($H114:$AU114,$H$6:$AU$6,"Rest",$H$5:$AU$5,"&lt;"&amp;AI$5)))</f>
        <v/>
      </c>
      <c r="AK114" s="44">
        <f>ROUND(AI114-AJ114,2)</f>
        <v/>
      </c>
      <c r="AL114" s="44">
        <f>ROUND(AP113*N(Debts!$D$12)/12,2)</f>
        <v/>
      </c>
      <c r="AM114" s="44">
        <f>MIN(N(Debts!$E$12),AP113+AL114)</f>
        <v/>
      </c>
      <c r="AN114" s="44">
        <f>AP113+AL114-AM114</f>
        <v/>
      </c>
      <c r="AO114" s="44">
        <f>MIN(AN114,MAX(0,$C114-SUMIFS($H114:$AU114,$H$6:$AU$6,"Rest",$H$5:$AU$5,"&lt;"&amp;AN$5)))</f>
        <v/>
      </c>
      <c r="AP114" s="44">
        <f>ROUND(AN114-AO114,2)</f>
        <v/>
      </c>
      <c r="AQ114" s="44">
        <f>ROUND(AU113*N(Debts!$D$13)/12,2)</f>
        <v/>
      </c>
      <c r="AR114" s="44">
        <f>MIN(N(Debts!$E$13),AU113+AQ114)</f>
        <v/>
      </c>
      <c r="AS114" s="44">
        <f>AU113+AQ114-AR114</f>
        <v/>
      </c>
      <c r="AT114" s="44">
        <f>MIN(AS114,MAX(0,$C114-SUMIFS($H114:$AU114,$H$6:$AU$6,"Rest",$H$5:$AU$5,"&lt;"&amp;AS$5)))</f>
        <v/>
      </c>
      <c r="AU114" s="44">
        <f>ROUND(AS114-AT114,2)</f>
        <v/>
      </c>
    </row>
    <row r="115">
      <c r="A115" s="43" t="n">
        <v>108</v>
      </c>
      <c r="B115" s="45">
        <f>EDATE(Plan!$C$7,A115-1)</f>
        <v/>
      </c>
      <c r="C115" s="46">
        <f>IF(F114&lt;=0.005,0,MAX(0,Plan!$C$6-SUMIF($H$6:$AU$6,"Min paid",H115:AU115)))</f>
        <v/>
      </c>
      <c r="D115" s="46">
        <f>SUMIF($H$6:$AU$6,"Interest",H115:AU115)</f>
        <v/>
      </c>
      <c r="E115" s="46">
        <f>SUMIF($H$6:$AU$6,"Min paid",H115:AU115)+SUMIF($H$6:$AU$6,"Extra paid",H115:AU115)</f>
        <v/>
      </c>
      <c r="F115" s="46">
        <f>SUMIF($H$6:$AU$6,"Balance",H115:AU115)</f>
        <v/>
      </c>
      <c r="G115" s="47">
        <f>IF(AND(F115&lt;=0.005,F114&gt;0.005),A115,"")</f>
        <v/>
      </c>
      <c r="H115" s="44">
        <f>ROUND(L114*N(Debts!$D$6)/12,2)</f>
        <v/>
      </c>
      <c r="I115" s="44">
        <f>MIN(N(Debts!$E$6),L114+H115)</f>
        <v/>
      </c>
      <c r="J115" s="44">
        <f>L114+H115-I115</f>
        <v/>
      </c>
      <c r="K115" s="44">
        <f>MIN(J115,MAX(0,$C115-SUMIFS($H115:$AU115,$H$6:$AU$6,"Rest",$H$5:$AU$5,"&lt;"&amp;J$5)))</f>
        <v/>
      </c>
      <c r="L115" s="44">
        <f>ROUND(J115-K115,2)</f>
        <v/>
      </c>
      <c r="M115" s="44">
        <f>ROUND(Q114*N(Debts!$D$7)/12,2)</f>
        <v/>
      </c>
      <c r="N115" s="44">
        <f>MIN(N(Debts!$E$7),Q114+M115)</f>
        <v/>
      </c>
      <c r="O115" s="44">
        <f>Q114+M115-N115</f>
        <v/>
      </c>
      <c r="P115" s="44">
        <f>MIN(O115,MAX(0,$C115-SUMIFS($H115:$AU115,$H$6:$AU$6,"Rest",$H$5:$AU$5,"&lt;"&amp;O$5)))</f>
        <v/>
      </c>
      <c r="Q115" s="44">
        <f>ROUND(O115-P115,2)</f>
        <v/>
      </c>
      <c r="R115" s="44">
        <f>ROUND(V114*N(Debts!$D$8)/12,2)</f>
        <v/>
      </c>
      <c r="S115" s="44">
        <f>MIN(N(Debts!$E$8),V114+R115)</f>
        <v/>
      </c>
      <c r="T115" s="44">
        <f>V114+R115-S115</f>
        <v/>
      </c>
      <c r="U115" s="44">
        <f>MIN(T115,MAX(0,$C115-SUMIFS($H115:$AU115,$H$6:$AU$6,"Rest",$H$5:$AU$5,"&lt;"&amp;T$5)))</f>
        <v/>
      </c>
      <c r="V115" s="44">
        <f>ROUND(T115-U115,2)</f>
        <v/>
      </c>
      <c r="W115" s="44">
        <f>ROUND(AA114*N(Debts!$D$9)/12,2)</f>
        <v/>
      </c>
      <c r="X115" s="44">
        <f>MIN(N(Debts!$E$9),AA114+W115)</f>
        <v/>
      </c>
      <c r="Y115" s="44">
        <f>AA114+W115-X115</f>
        <v/>
      </c>
      <c r="Z115" s="44">
        <f>MIN(Y115,MAX(0,$C115-SUMIFS($H115:$AU115,$H$6:$AU$6,"Rest",$H$5:$AU$5,"&lt;"&amp;Y$5)))</f>
        <v/>
      </c>
      <c r="AA115" s="44">
        <f>ROUND(Y115-Z115,2)</f>
        <v/>
      </c>
      <c r="AB115" s="44">
        <f>ROUND(AF114*N(Debts!$D$10)/12,2)</f>
        <v/>
      </c>
      <c r="AC115" s="44">
        <f>MIN(N(Debts!$E$10),AF114+AB115)</f>
        <v/>
      </c>
      <c r="AD115" s="44">
        <f>AF114+AB115-AC115</f>
        <v/>
      </c>
      <c r="AE115" s="44">
        <f>MIN(AD115,MAX(0,$C115-SUMIFS($H115:$AU115,$H$6:$AU$6,"Rest",$H$5:$AU$5,"&lt;"&amp;AD$5)))</f>
        <v/>
      </c>
      <c r="AF115" s="44">
        <f>ROUND(AD115-AE115,2)</f>
        <v/>
      </c>
      <c r="AG115" s="44">
        <f>ROUND(AK114*N(Debts!$D$11)/12,2)</f>
        <v/>
      </c>
      <c r="AH115" s="44">
        <f>MIN(N(Debts!$E$11),AK114+AG115)</f>
        <v/>
      </c>
      <c r="AI115" s="44">
        <f>AK114+AG115-AH115</f>
        <v/>
      </c>
      <c r="AJ115" s="44">
        <f>MIN(AI115,MAX(0,$C115-SUMIFS($H115:$AU115,$H$6:$AU$6,"Rest",$H$5:$AU$5,"&lt;"&amp;AI$5)))</f>
        <v/>
      </c>
      <c r="AK115" s="44">
        <f>ROUND(AI115-AJ115,2)</f>
        <v/>
      </c>
      <c r="AL115" s="44">
        <f>ROUND(AP114*N(Debts!$D$12)/12,2)</f>
        <v/>
      </c>
      <c r="AM115" s="44">
        <f>MIN(N(Debts!$E$12),AP114+AL115)</f>
        <v/>
      </c>
      <c r="AN115" s="44">
        <f>AP114+AL115-AM115</f>
        <v/>
      </c>
      <c r="AO115" s="44">
        <f>MIN(AN115,MAX(0,$C115-SUMIFS($H115:$AU115,$H$6:$AU$6,"Rest",$H$5:$AU$5,"&lt;"&amp;AN$5)))</f>
        <v/>
      </c>
      <c r="AP115" s="44">
        <f>ROUND(AN115-AO115,2)</f>
        <v/>
      </c>
      <c r="AQ115" s="44">
        <f>ROUND(AU114*N(Debts!$D$13)/12,2)</f>
        <v/>
      </c>
      <c r="AR115" s="44">
        <f>MIN(N(Debts!$E$13),AU114+AQ115)</f>
        <v/>
      </c>
      <c r="AS115" s="44">
        <f>AU114+AQ115-AR115</f>
        <v/>
      </c>
      <c r="AT115" s="44">
        <f>MIN(AS115,MAX(0,$C115-SUMIFS($H115:$AU115,$H$6:$AU$6,"Rest",$H$5:$AU$5,"&lt;"&amp;AS$5)))</f>
        <v/>
      </c>
      <c r="AU115" s="44">
        <f>ROUND(AS115-AT115,2)</f>
        <v/>
      </c>
    </row>
    <row r="116">
      <c r="A116" s="43" t="n">
        <v>109</v>
      </c>
      <c r="B116" s="45">
        <f>EDATE(Plan!$C$7,A116-1)</f>
        <v/>
      </c>
      <c r="C116" s="46">
        <f>IF(F115&lt;=0.005,0,MAX(0,Plan!$C$6-SUMIF($H$6:$AU$6,"Min paid",H116:AU116)))</f>
        <v/>
      </c>
      <c r="D116" s="46">
        <f>SUMIF($H$6:$AU$6,"Interest",H116:AU116)</f>
        <v/>
      </c>
      <c r="E116" s="46">
        <f>SUMIF($H$6:$AU$6,"Min paid",H116:AU116)+SUMIF($H$6:$AU$6,"Extra paid",H116:AU116)</f>
        <v/>
      </c>
      <c r="F116" s="46">
        <f>SUMIF($H$6:$AU$6,"Balance",H116:AU116)</f>
        <v/>
      </c>
      <c r="G116" s="47">
        <f>IF(AND(F116&lt;=0.005,F115&gt;0.005),A116,"")</f>
        <v/>
      </c>
      <c r="H116" s="44">
        <f>ROUND(L115*N(Debts!$D$6)/12,2)</f>
        <v/>
      </c>
      <c r="I116" s="44">
        <f>MIN(N(Debts!$E$6),L115+H116)</f>
        <v/>
      </c>
      <c r="J116" s="44">
        <f>L115+H116-I116</f>
        <v/>
      </c>
      <c r="K116" s="44">
        <f>MIN(J116,MAX(0,$C116-SUMIFS($H116:$AU116,$H$6:$AU$6,"Rest",$H$5:$AU$5,"&lt;"&amp;J$5)))</f>
        <v/>
      </c>
      <c r="L116" s="44">
        <f>ROUND(J116-K116,2)</f>
        <v/>
      </c>
      <c r="M116" s="44">
        <f>ROUND(Q115*N(Debts!$D$7)/12,2)</f>
        <v/>
      </c>
      <c r="N116" s="44">
        <f>MIN(N(Debts!$E$7),Q115+M116)</f>
        <v/>
      </c>
      <c r="O116" s="44">
        <f>Q115+M116-N116</f>
        <v/>
      </c>
      <c r="P116" s="44">
        <f>MIN(O116,MAX(0,$C116-SUMIFS($H116:$AU116,$H$6:$AU$6,"Rest",$H$5:$AU$5,"&lt;"&amp;O$5)))</f>
        <v/>
      </c>
      <c r="Q116" s="44">
        <f>ROUND(O116-P116,2)</f>
        <v/>
      </c>
      <c r="R116" s="44">
        <f>ROUND(V115*N(Debts!$D$8)/12,2)</f>
        <v/>
      </c>
      <c r="S116" s="44">
        <f>MIN(N(Debts!$E$8),V115+R116)</f>
        <v/>
      </c>
      <c r="T116" s="44">
        <f>V115+R116-S116</f>
        <v/>
      </c>
      <c r="U116" s="44">
        <f>MIN(T116,MAX(0,$C116-SUMIFS($H116:$AU116,$H$6:$AU$6,"Rest",$H$5:$AU$5,"&lt;"&amp;T$5)))</f>
        <v/>
      </c>
      <c r="V116" s="44">
        <f>ROUND(T116-U116,2)</f>
        <v/>
      </c>
      <c r="W116" s="44">
        <f>ROUND(AA115*N(Debts!$D$9)/12,2)</f>
        <v/>
      </c>
      <c r="X116" s="44">
        <f>MIN(N(Debts!$E$9),AA115+W116)</f>
        <v/>
      </c>
      <c r="Y116" s="44">
        <f>AA115+W116-X116</f>
        <v/>
      </c>
      <c r="Z116" s="44">
        <f>MIN(Y116,MAX(0,$C116-SUMIFS($H116:$AU116,$H$6:$AU$6,"Rest",$H$5:$AU$5,"&lt;"&amp;Y$5)))</f>
        <v/>
      </c>
      <c r="AA116" s="44">
        <f>ROUND(Y116-Z116,2)</f>
        <v/>
      </c>
      <c r="AB116" s="44">
        <f>ROUND(AF115*N(Debts!$D$10)/12,2)</f>
        <v/>
      </c>
      <c r="AC116" s="44">
        <f>MIN(N(Debts!$E$10),AF115+AB116)</f>
        <v/>
      </c>
      <c r="AD116" s="44">
        <f>AF115+AB116-AC116</f>
        <v/>
      </c>
      <c r="AE116" s="44">
        <f>MIN(AD116,MAX(0,$C116-SUMIFS($H116:$AU116,$H$6:$AU$6,"Rest",$H$5:$AU$5,"&lt;"&amp;AD$5)))</f>
        <v/>
      </c>
      <c r="AF116" s="44">
        <f>ROUND(AD116-AE116,2)</f>
        <v/>
      </c>
      <c r="AG116" s="44">
        <f>ROUND(AK115*N(Debts!$D$11)/12,2)</f>
        <v/>
      </c>
      <c r="AH116" s="44">
        <f>MIN(N(Debts!$E$11),AK115+AG116)</f>
        <v/>
      </c>
      <c r="AI116" s="44">
        <f>AK115+AG116-AH116</f>
        <v/>
      </c>
      <c r="AJ116" s="44">
        <f>MIN(AI116,MAX(0,$C116-SUMIFS($H116:$AU116,$H$6:$AU$6,"Rest",$H$5:$AU$5,"&lt;"&amp;AI$5)))</f>
        <v/>
      </c>
      <c r="AK116" s="44">
        <f>ROUND(AI116-AJ116,2)</f>
        <v/>
      </c>
      <c r="AL116" s="44">
        <f>ROUND(AP115*N(Debts!$D$12)/12,2)</f>
        <v/>
      </c>
      <c r="AM116" s="44">
        <f>MIN(N(Debts!$E$12),AP115+AL116)</f>
        <v/>
      </c>
      <c r="AN116" s="44">
        <f>AP115+AL116-AM116</f>
        <v/>
      </c>
      <c r="AO116" s="44">
        <f>MIN(AN116,MAX(0,$C116-SUMIFS($H116:$AU116,$H$6:$AU$6,"Rest",$H$5:$AU$5,"&lt;"&amp;AN$5)))</f>
        <v/>
      </c>
      <c r="AP116" s="44">
        <f>ROUND(AN116-AO116,2)</f>
        <v/>
      </c>
      <c r="AQ116" s="44">
        <f>ROUND(AU115*N(Debts!$D$13)/12,2)</f>
        <v/>
      </c>
      <c r="AR116" s="44">
        <f>MIN(N(Debts!$E$13),AU115+AQ116)</f>
        <v/>
      </c>
      <c r="AS116" s="44">
        <f>AU115+AQ116-AR116</f>
        <v/>
      </c>
      <c r="AT116" s="44">
        <f>MIN(AS116,MAX(0,$C116-SUMIFS($H116:$AU116,$H$6:$AU$6,"Rest",$H$5:$AU$5,"&lt;"&amp;AS$5)))</f>
        <v/>
      </c>
      <c r="AU116" s="44">
        <f>ROUND(AS116-AT116,2)</f>
        <v/>
      </c>
    </row>
    <row r="117">
      <c r="A117" s="43" t="n">
        <v>110</v>
      </c>
      <c r="B117" s="45">
        <f>EDATE(Plan!$C$7,A117-1)</f>
        <v/>
      </c>
      <c r="C117" s="46">
        <f>IF(F116&lt;=0.005,0,MAX(0,Plan!$C$6-SUMIF($H$6:$AU$6,"Min paid",H117:AU117)))</f>
        <v/>
      </c>
      <c r="D117" s="46">
        <f>SUMIF($H$6:$AU$6,"Interest",H117:AU117)</f>
        <v/>
      </c>
      <c r="E117" s="46">
        <f>SUMIF($H$6:$AU$6,"Min paid",H117:AU117)+SUMIF($H$6:$AU$6,"Extra paid",H117:AU117)</f>
        <v/>
      </c>
      <c r="F117" s="46">
        <f>SUMIF($H$6:$AU$6,"Balance",H117:AU117)</f>
        <v/>
      </c>
      <c r="G117" s="47">
        <f>IF(AND(F117&lt;=0.005,F116&gt;0.005),A117,"")</f>
        <v/>
      </c>
      <c r="H117" s="44">
        <f>ROUND(L116*N(Debts!$D$6)/12,2)</f>
        <v/>
      </c>
      <c r="I117" s="44">
        <f>MIN(N(Debts!$E$6),L116+H117)</f>
        <v/>
      </c>
      <c r="J117" s="44">
        <f>L116+H117-I117</f>
        <v/>
      </c>
      <c r="K117" s="44">
        <f>MIN(J117,MAX(0,$C117-SUMIFS($H117:$AU117,$H$6:$AU$6,"Rest",$H$5:$AU$5,"&lt;"&amp;J$5)))</f>
        <v/>
      </c>
      <c r="L117" s="44">
        <f>ROUND(J117-K117,2)</f>
        <v/>
      </c>
      <c r="M117" s="44">
        <f>ROUND(Q116*N(Debts!$D$7)/12,2)</f>
        <v/>
      </c>
      <c r="N117" s="44">
        <f>MIN(N(Debts!$E$7),Q116+M117)</f>
        <v/>
      </c>
      <c r="O117" s="44">
        <f>Q116+M117-N117</f>
        <v/>
      </c>
      <c r="P117" s="44">
        <f>MIN(O117,MAX(0,$C117-SUMIFS($H117:$AU117,$H$6:$AU$6,"Rest",$H$5:$AU$5,"&lt;"&amp;O$5)))</f>
        <v/>
      </c>
      <c r="Q117" s="44">
        <f>ROUND(O117-P117,2)</f>
        <v/>
      </c>
      <c r="R117" s="44">
        <f>ROUND(V116*N(Debts!$D$8)/12,2)</f>
        <v/>
      </c>
      <c r="S117" s="44">
        <f>MIN(N(Debts!$E$8),V116+R117)</f>
        <v/>
      </c>
      <c r="T117" s="44">
        <f>V116+R117-S117</f>
        <v/>
      </c>
      <c r="U117" s="44">
        <f>MIN(T117,MAX(0,$C117-SUMIFS($H117:$AU117,$H$6:$AU$6,"Rest",$H$5:$AU$5,"&lt;"&amp;T$5)))</f>
        <v/>
      </c>
      <c r="V117" s="44">
        <f>ROUND(T117-U117,2)</f>
        <v/>
      </c>
      <c r="W117" s="44">
        <f>ROUND(AA116*N(Debts!$D$9)/12,2)</f>
        <v/>
      </c>
      <c r="X117" s="44">
        <f>MIN(N(Debts!$E$9),AA116+W117)</f>
        <v/>
      </c>
      <c r="Y117" s="44">
        <f>AA116+W117-X117</f>
        <v/>
      </c>
      <c r="Z117" s="44">
        <f>MIN(Y117,MAX(0,$C117-SUMIFS($H117:$AU117,$H$6:$AU$6,"Rest",$H$5:$AU$5,"&lt;"&amp;Y$5)))</f>
        <v/>
      </c>
      <c r="AA117" s="44">
        <f>ROUND(Y117-Z117,2)</f>
        <v/>
      </c>
      <c r="AB117" s="44">
        <f>ROUND(AF116*N(Debts!$D$10)/12,2)</f>
        <v/>
      </c>
      <c r="AC117" s="44">
        <f>MIN(N(Debts!$E$10),AF116+AB117)</f>
        <v/>
      </c>
      <c r="AD117" s="44">
        <f>AF116+AB117-AC117</f>
        <v/>
      </c>
      <c r="AE117" s="44">
        <f>MIN(AD117,MAX(0,$C117-SUMIFS($H117:$AU117,$H$6:$AU$6,"Rest",$H$5:$AU$5,"&lt;"&amp;AD$5)))</f>
        <v/>
      </c>
      <c r="AF117" s="44">
        <f>ROUND(AD117-AE117,2)</f>
        <v/>
      </c>
      <c r="AG117" s="44">
        <f>ROUND(AK116*N(Debts!$D$11)/12,2)</f>
        <v/>
      </c>
      <c r="AH117" s="44">
        <f>MIN(N(Debts!$E$11),AK116+AG117)</f>
        <v/>
      </c>
      <c r="AI117" s="44">
        <f>AK116+AG117-AH117</f>
        <v/>
      </c>
      <c r="AJ117" s="44">
        <f>MIN(AI117,MAX(0,$C117-SUMIFS($H117:$AU117,$H$6:$AU$6,"Rest",$H$5:$AU$5,"&lt;"&amp;AI$5)))</f>
        <v/>
      </c>
      <c r="AK117" s="44">
        <f>ROUND(AI117-AJ117,2)</f>
        <v/>
      </c>
      <c r="AL117" s="44">
        <f>ROUND(AP116*N(Debts!$D$12)/12,2)</f>
        <v/>
      </c>
      <c r="AM117" s="44">
        <f>MIN(N(Debts!$E$12),AP116+AL117)</f>
        <v/>
      </c>
      <c r="AN117" s="44">
        <f>AP116+AL117-AM117</f>
        <v/>
      </c>
      <c r="AO117" s="44">
        <f>MIN(AN117,MAX(0,$C117-SUMIFS($H117:$AU117,$H$6:$AU$6,"Rest",$H$5:$AU$5,"&lt;"&amp;AN$5)))</f>
        <v/>
      </c>
      <c r="AP117" s="44">
        <f>ROUND(AN117-AO117,2)</f>
        <v/>
      </c>
      <c r="AQ117" s="44">
        <f>ROUND(AU116*N(Debts!$D$13)/12,2)</f>
        <v/>
      </c>
      <c r="AR117" s="44">
        <f>MIN(N(Debts!$E$13),AU116+AQ117)</f>
        <v/>
      </c>
      <c r="AS117" s="44">
        <f>AU116+AQ117-AR117</f>
        <v/>
      </c>
      <c r="AT117" s="44">
        <f>MIN(AS117,MAX(0,$C117-SUMIFS($H117:$AU117,$H$6:$AU$6,"Rest",$H$5:$AU$5,"&lt;"&amp;AS$5)))</f>
        <v/>
      </c>
      <c r="AU117" s="44">
        <f>ROUND(AS117-AT117,2)</f>
        <v/>
      </c>
    </row>
    <row r="118">
      <c r="A118" s="43" t="n">
        <v>111</v>
      </c>
      <c r="B118" s="45">
        <f>EDATE(Plan!$C$7,A118-1)</f>
        <v/>
      </c>
      <c r="C118" s="46">
        <f>IF(F117&lt;=0.005,0,MAX(0,Plan!$C$6-SUMIF($H$6:$AU$6,"Min paid",H118:AU118)))</f>
        <v/>
      </c>
      <c r="D118" s="46">
        <f>SUMIF($H$6:$AU$6,"Interest",H118:AU118)</f>
        <v/>
      </c>
      <c r="E118" s="46">
        <f>SUMIF($H$6:$AU$6,"Min paid",H118:AU118)+SUMIF($H$6:$AU$6,"Extra paid",H118:AU118)</f>
        <v/>
      </c>
      <c r="F118" s="46">
        <f>SUMIF($H$6:$AU$6,"Balance",H118:AU118)</f>
        <v/>
      </c>
      <c r="G118" s="47">
        <f>IF(AND(F118&lt;=0.005,F117&gt;0.005),A118,"")</f>
        <v/>
      </c>
      <c r="H118" s="44">
        <f>ROUND(L117*N(Debts!$D$6)/12,2)</f>
        <v/>
      </c>
      <c r="I118" s="44">
        <f>MIN(N(Debts!$E$6),L117+H118)</f>
        <v/>
      </c>
      <c r="J118" s="44">
        <f>L117+H118-I118</f>
        <v/>
      </c>
      <c r="K118" s="44">
        <f>MIN(J118,MAX(0,$C118-SUMIFS($H118:$AU118,$H$6:$AU$6,"Rest",$H$5:$AU$5,"&lt;"&amp;J$5)))</f>
        <v/>
      </c>
      <c r="L118" s="44">
        <f>ROUND(J118-K118,2)</f>
        <v/>
      </c>
      <c r="M118" s="44">
        <f>ROUND(Q117*N(Debts!$D$7)/12,2)</f>
        <v/>
      </c>
      <c r="N118" s="44">
        <f>MIN(N(Debts!$E$7),Q117+M118)</f>
        <v/>
      </c>
      <c r="O118" s="44">
        <f>Q117+M118-N118</f>
        <v/>
      </c>
      <c r="P118" s="44">
        <f>MIN(O118,MAX(0,$C118-SUMIFS($H118:$AU118,$H$6:$AU$6,"Rest",$H$5:$AU$5,"&lt;"&amp;O$5)))</f>
        <v/>
      </c>
      <c r="Q118" s="44">
        <f>ROUND(O118-P118,2)</f>
        <v/>
      </c>
      <c r="R118" s="44">
        <f>ROUND(V117*N(Debts!$D$8)/12,2)</f>
        <v/>
      </c>
      <c r="S118" s="44">
        <f>MIN(N(Debts!$E$8),V117+R118)</f>
        <v/>
      </c>
      <c r="T118" s="44">
        <f>V117+R118-S118</f>
        <v/>
      </c>
      <c r="U118" s="44">
        <f>MIN(T118,MAX(0,$C118-SUMIFS($H118:$AU118,$H$6:$AU$6,"Rest",$H$5:$AU$5,"&lt;"&amp;T$5)))</f>
        <v/>
      </c>
      <c r="V118" s="44">
        <f>ROUND(T118-U118,2)</f>
        <v/>
      </c>
      <c r="W118" s="44">
        <f>ROUND(AA117*N(Debts!$D$9)/12,2)</f>
        <v/>
      </c>
      <c r="X118" s="44">
        <f>MIN(N(Debts!$E$9),AA117+W118)</f>
        <v/>
      </c>
      <c r="Y118" s="44">
        <f>AA117+W118-X118</f>
        <v/>
      </c>
      <c r="Z118" s="44">
        <f>MIN(Y118,MAX(0,$C118-SUMIFS($H118:$AU118,$H$6:$AU$6,"Rest",$H$5:$AU$5,"&lt;"&amp;Y$5)))</f>
        <v/>
      </c>
      <c r="AA118" s="44">
        <f>ROUND(Y118-Z118,2)</f>
        <v/>
      </c>
      <c r="AB118" s="44">
        <f>ROUND(AF117*N(Debts!$D$10)/12,2)</f>
        <v/>
      </c>
      <c r="AC118" s="44">
        <f>MIN(N(Debts!$E$10),AF117+AB118)</f>
        <v/>
      </c>
      <c r="AD118" s="44">
        <f>AF117+AB118-AC118</f>
        <v/>
      </c>
      <c r="AE118" s="44">
        <f>MIN(AD118,MAX(0,$C118-SUMIFS($H118:$AU118,$H$6:$AU$6,"Rest",$H$5:$AU$5,"&lt;"&amp;AD$5)))</f>
        <v/>
      </c>
      <c r="AF118" s="44">
        <f>ROUND(AD118-AE118,2)</f>
        <v/>
      </c>
      <c r="AG118" s="44">
        <f>ROUND(AK117*N(Debts!$D$11)/12,2)</f>
        <v/>
      </c>
      <c r="AH118" s="44">
        <f>MIN(N(Debts!$E$11),AK117+AG118)</f>
        <v/>
      </c>
      <c r="AI118" s="44">
        <f>AK117+AG118-AH118</f>
        <v/>
      </c>
      <c r="AJ118" s="44">
        <f>MIN(AI118,MAX(0,$C118-SUMIFS($H118:$AU118,$H$6:$AU$6,"Rest",$H$5:$AU$5,"&lt;"&amp;AI$5)))</f>
        <v/>
      </c>
      <c r="AK118" s="44">
        <f>ROUND(AI118-AJ118,2)</f>
        <v/>
      </c>
      <c r="AL118" s="44">
        <f>ROUND(AP117*N(Debts!$D$12)/12,2)</f>
        <v/>
      </c>
      <c r="AM118" s="44">
        <f>MIN(N(Debts!$E$12),AP117+AL118)</f>
        <v/>
      </c>
      <c r="AN118" s="44">
        <f>AP117+AL118-AM118</f>
        <v/>
      </c>
      <c r="AO118" s="44">
        <f>MIN(AN118,MAX(0,$C118-SUMIFS($H118:$AU118,$H$6:$AU$6,"Rest",$H$5:$AU$5,"&lt;"&amp;AN$5)))</f>
        <v/>
      </c>
      <c r="AP118" s="44">
        <f>ROUND(AN118-AO118,2)</f>
        <v/>
      </c>
      <c r="AQ118" s="44">
        <f>ROUND(AU117*N(Debts!$D$13)/12,2)</f>
        <v/>
      </c>
      <c r="AR118" s="44">
        <f>MIN(N(Debts!$E$13),AU117+AQ118)</f>
        <v/>
      </c>
      <c r="AS118" s="44">
        <f>AU117+AQ118-AR118</f>
        <v/>
      </c>
      <c r="AT118" s="44">
        <f>MIN(AS118,MAX(0,$C118-SUMIFS($H118:$AU118,$H$6:$AU$6,"Rest",$H$5:$AU$5,"&lt;"&amp;AS$5)))</f>
        <v/>
      </c>
      <c r="AU118" s="44">
        <f>ROUND(AS118-AT118,2)</f>
        <v/>
      </c>
    </row>
    <row r="119">
      <c r="A119" s="43" t="n">
        <v>112</v>
      </c>
      <c r="B119" s="45">
        <f>EDATE(Plan!$C$7,A119-1)</f>
        <v/>
      </c>
      <c r="C119" s="46">
        <f>IF(F118&lt;=0.005,0,MAX(0,Plan!$C$6-SUMIF($H$6:$AU$6,"Min paid",H119:AU119)))</f>
        <v/>
      </c>
      <c r="D119" s="46">
        <f>SUMIF($H$6:$AU$6,"Interest",H119:AU119)</f>
        <v/>
      </c>
      <c r="E119" s="46">
        <f>SUMIF($H$6:$AU$6,"Min paid",H119:AU119)+SUMIF($H$6:$AU$6,"Extra paid",H119:AU119)</f>
        <v/>
      </c>
      <c r="F119" s="46">
        <f>SUMIF($H$6:$AU$6,"Balance",H119:AU119)</f>
        <v/>
      </c>
      <c r="G119" s="47">
        <f>IF(AND(F119&lt;=0.005,F118&gt;0.005),A119,"")</f>
        <v/>
      </c>
      <c r="H119" s="44">
        <f>ROUND(L118*N(Debts!$D$6)/12,2)</f>
        <v/>
      </c>
      <c r="I119" s="44">
        <f>MIN(N(Debts!$E$6),L118+H119)</f>
        <v/>
      </c>
      <c r="J119" s="44">
        <f>L118+H119-I119</f>
        <v/>
      </c>
      <c r="K119" s="44">
        <f>MIN(J119,MAX(0,$C119-SUMIFS($H119:$AU119,$H$6:$AU$6,"Rest",$H$5:$AU$5,"&lt;"&amp;J$5)))</f>
        <v/>
      </c>
      <c r="L119" s="44">
        <f>ROUND(J119-K119,2)</f>
        <v/>
      </c>
      <c r="M119" s="44">
        <f>ROUND(Q118*N(Debts!$D$7)/12,2)</f>
        <v/>
      </c>
      <c r="N119" s="44">
        <f>MIN(N(Debts!$E$7),Q118+M119)</f>
        <v/>
      </c>
      <c r="O119" s="44">
        <f>Q118+M119-N119</f>
        <v/>
      </c>
      <c r="P119" s="44">
        <f>MIN(O119,MAX(0,$C119-SUMIFS($H119:$AU119,$H$6:$AU$6,"Rest",$H$5:$AU$5,"&lt;"&amp;O$5)))</f>
        <v/>
      </c>
      <c r="Q119" s="44">
        <f>ROUND(O119-P119,2)</f>
        <v/>
      </c>
      <c r="R119" s="44">
        <f>ROUND(V118*N(Debts!$D$8)/12,2)</f>
        <v/>
      </c>
      <c r="S119" s="44">
        <f>MIN(N(Debts!$E$8),V118+R119)</f>
        <v/>
      </c>
      <c r="T119" s="44">
        <f>V118+R119-S119</f>
        <v/>
      </c>
      <c r="U119" s="44">
        <f>MIN(T119,MAX(0,$C119-SUMIFS($H119:$AU119,$H$6:$AU$6,"Rest",$H$5:$AU$5,"&lt;"&amp;T$5)))</f>
        <v/>
      </c>
      <c r="V119" s="44">
        <f>ROUND(T119-U119,2)</f>
        <v/>
      </c>
      <c r="W119" s="44">
        <f>ROUND(AA118*N(Debts!$D$9)/12,2)</f>
        <v/>
      </c>
      <c r="X119" s="44">
        <f>MIN(N(Debts!$E$9),AA118+W119)</f>
        <v/>
      </c>
      <c r="Y119" s="44">
        <f>AA118+W119-X119</f>
        <v/>
      </c>
      <c r="Z119" s="44">
        <f>MIN(Y119,MAX(0,$C119-SUMIFS($H119:$AU119,$H$6:$AU$6,"Rest",$H$5:$AU$5,"&lt;"&amp;Y$5)))</f>
        <v/>
      </c>
      <c r="AA119" s="44">
        <f>ROUND(Y119-Z119,2)</f>
        <v/>
      </c>
      <c r="AB119" s="44">
        <f>ROUND(AF118*N(Debts!$D$10)/12,2)</f>
        <v/>
      </c>
      <c r="AC119" s="44">
        <f>MIN(N(Debts!$E$10),AF118+AB119)</f>
        <v/>
      </c>
      <c r="AD119" s="44">
        <f>AF118+AB119-AC119</f>
        <v/>
      </c>
      <c r="AE119" s="44">
        <f>MIN(AD119,MAX(0,$C119-SUMIFS($H119:$AU119,$H$6:$AU$6,"Rest",$H$5:$AU$5,"&lt;"&amp;AD$5)))</f>
        <v/>
      </c>
      <c r="AF119" s="44">
        <f>ROUND(AD119-AE119,2)</f>
        <v/>
      </c>
      <c r="AG119" s="44">
        <f>ROUND(AK118*N(Debts!$D$11)/12,2)</f>
        <v/>
      </c>
      <c r="AH119" s="44">
        <f>MIN(N(Debts!$E$11),AK118+AG119)</f>
        <v/>
      </c>
      <c r="AI119" s="44">
        <f>AK118+AG119-AH119</f>
        <v/>
      </c>
      <c r="AJ119" s="44">
        <f>MIN(AI119,MAX(0,$C119-SUMIFS($H119:$AU119,$H$6:$AU$6,"Rest",$H$5:$AU$5,"&lt;"&amp;AI$5)))</f>
        <v/>
      </c>
      <c r="AK119" s="44">
        <f>ROUND(AI119-AJ119,2)</f>
        <v/>
      </c>
      <c r="AL119" s="44">
        <f>ROUND(AP118*N(Debts!$D$12)/12,2)</f>
        <v/>
      </c>
      <c r="AM119" s="44">
        <f>MIN(N(Debts!$E$12),AP118+AL119)</f>
        <v/>
      </c>
      <c r="AN119" s="44">
        <f>AP118+AL119-AM119</f>
        <v/>
      </c>
      <c r="AO119" s="44">
        <f>MIN(AN119,MAX(0,$C119-SUMIFS($H119:$AU119,$H$6:$AU$6,"Rest",$H$5:$AU$5,"&lt;"&amp;AN$5)))</f>
        <v/>
      </c>
      <c r="AP119" s="44">
        <f>ROUND(AN119-AO119,2)</f>
        <v/>
      </c>
      <c r="AQ119" s="44">
        <f>ROUND(AU118*N(Debts!$D$13)/12,2)</f>
        <v/>
      </c>
      <c r="AR119" s="44">
        <f>MIN(N(Debts!$E$13),AU118+AQ119)</f>
        <v/>
      </c>
      <c r="AS119" s="44">
        <f>AU118+AQ119-AR119</f>
        <v/>
      </c>
      <c r="AT119" s="44">
        <f>MIN(AS119,MAX(0,$C119-SUMIFS($H119:$AU119,$H$6:$AU$6,"Rest",$H$5:$AU$5,"&lt;"&amp;AS$5)))</f>
        <v/>
      </c>
      <c r="AU119" s="44">
        <f>ROUND(AS119-AT119,2)</f>
        <v/>
      </c>
    </row>
    <row r="120">
      <c r="A120" s="43" t="n">
        <v>113</v>
      </c>
      <c r="B120" s="45">
        <f>EDATE(Plan!$C$7,A120-1)</f>
        <v/>
      </c>
      <c r="C120" s="46">
        <f>IF(F119&lt;=0.005,0,MAX(0,Plan!$C$6-SUMIF($H$6:$AU$6,"Min paid",H120:AU120)))</f>
        <v/>
      </c>
      <c r="D120" s="46">
        <f>SUMIF($H$6:$AU$6,"Interest",H120:AU120)</f>
        <v/>
      </c>
      <c r="E120" s="46">
        <f>SUMIF($H$6:$AU$6,"Min paid",H120:AU120)+SUMIF($H$6:$AU$6,"Extra paid",H120:AU120)</f>
        <v/>
      </c>
      <c r="F120" s="46">
        <f>SUMIF($H$6:$AU$6,"Balance",H120:AU120)</f>
        <v/>
      </c>
      <c r="G120" s="47">
        <f>IF(AND(F120&lt;=0.005,F119&gt;0.005),A120,"")</f>
        <v/>
      </c>
      <c r="H120" s="44">
        <f>ROUND(L119*N(Debts!$D$6)/12,2)</f>
        <v/>
      </c>
      <c r="I120" s="44">
        <f>MIN(N(Debts!$E$6),L119+H120)</f>
        <v/>
      </c>
      <c r="J120" s="44">
        <f>L119+H120-I120</f>
        <v/>
      </c>
      <c r="K120" s="44">
        <f>MIN(J120,MAX(0,$C120-SUMIFS($H120:$AU120,$H$6:$AU$6,"Rest",$H$5:$AU$5,"&lt;"&amp;J$5)))</f>
        <v/>
      </c>
      <c r="L120" s="44">
        <f>ROUND(J120-K120,2)</f>
        <v/>
      </c>
      <c r="M120" s="44">
        <f>ROUND(Q119*N(Debts!$D$7)/12,2)</f>
        <v/>
      </c>
      <c r="N120" s="44">
        <f>MIN(N(Debts!$E$7),Q119+M120)</f>
        <v/>
      </c>
      <c r="O120" s="44">
        <f>Q119+M120-N120</f>
        <v/>
      </c>
      <c r="P120" s="44">
        <f>MIN(O120,MAX(0,$C120-SUMIFS($H120:$AU120,$H$6:$AU$6,"Rest",$H$5:$AU$5,"&lt;"&amp;O$5)))</f>
        <v/>
      </c>
      <c r="Q120" s="44">
        <f>ROUND(O120-P120,2)</f>
        <v/>
      </c>
      <c r="R120" s="44">
        <f>ROUND(V119*N(Debts!$D$8)/12,2)</f>
        <v/>
      </c>
      <c r="S120" s="44">
        <f>MIN(N(Debts!$E$8),V119+R120)</f>
        <v/>
      </c>
      <c r="T120" s="44">
        <f>V119+R120-S120</f>
        <v/>
      </c>
      <c r="U120" s="44">
        <f>MIN(T120,MAX(0,$C120-SUMIFS($H120:$AU120,$H$6:$AU$6,"Rest",$H$5:$AU$5,"&lt;"&amp;T$5)))</f>
        <v/>
      </c>
      <c r="V120" s="44">
        <f>ROUND(T120-U120,2)</f>
        <v/>
      </c>
      <c r="W120" s="44">
        <f>ROUND(AA119*N(Debts!$D$9)/12,2)</f>
        <v/>
      </c>
      <c r="X120" s="44">
        <f>MIN(N(Debts!$E$9),AA119+W120)</f>
        <v/>
      </c>
      <c r="Y120" s="44">
        <f>AA119+W120-X120</f>
        <v/>
      </c>
      <c r="Z120" s="44">
        <f>MIN(Y120,MAX(0,$C120-SUMIFS($H120:$AU120,$H$6:$AU$6,"Rest",$H$5:$AU$5,"&lt;"&amp;Y$5)))</f>
        <v/>
      </c>
      <c r="AA120" s="44">
        <f>ROUND(Y120-Z120,2)</f>
        <v/>
      </c>
      <c r="AB120" s="44">
        <f>ROUND(AF119*N(Debts!$D$10)/12,2)</f>
        <v/>
      </c>
      <c r="AC120" s="44">
        <f>MIN(N(Debts!$E$10),AF119+AB120)</f>
        <v/>
      </c>
      <c r="AD120" s="44">
        <f>AF119+AB120-AC120</f>
        <v/>
      </c>
      <c r="AE120" s="44">
        <f>MIN(AD120,MAX(0,$C120-SUMIFS($H120:$AU120,$H$6:$AU$6,"Rest",$H$5:$AU$5,"&lt;"&amp;AD$5)))</f>
        <v/>
      </c>
      <c r="AF120" s="44">
        <f>ROUND(AD120-AE120,2)</f>
        <v/>
      </c>
      <c r="AG120" s="44">
        <f>ROUND(AK119*N(Debts!$D$11)/12,2)</f>
        <v/>
      </c>
      <c r="AH120" s="44">
        <f>MIN(N(Debts!$E$11),AK119+AG120)</f>
        <v/>
      </c>
      <c r="AI120" s="44">
        <f>AK119+AG120-AH120</f>
        <v/>
      </c>
      <c r="AJ120" s="44">
        <f>MIN(AI120,MAX(0,$C120-SUMIFS($H120:$AU120,$H$6:$AU$6,"Rest",$H$5:$AU$5,"&lt;"&amp;AI$5)))</f>
        <v/>
      </c>
      <c r="AK120" s="44">
        <f>ROUND(AI120-AJ120,2)</f>
        <v/>
      </c>
      <c r="AL120" s="44">
        <f>ROUND(AP119*N(Debts!$D$12)/12,2)</f>
        <v/>
      </c>
      <c r="AM120" s="44">
        <f>MIN(N(Debts!$E$12),AP119+AL120)</f>
        <v/>
      </c>
      <c r="AN120" s="44">
        <f>AP119+AL120-AM120</f>
        <v/>
      </c>
      <c r="AO120" s="44">
        <f>MIN(AN120,MAX(0,$C120-SUMIFS($H120:$AU120,$H$6:$AU$6,"Rest",$H$5:$AU$5,"&lt;"&amp;AN$5)))</f>
        <v/>
      </c>
      <c r="AP120" s="44">
        <f>ROUND(AN120-AO120,2)</f>
        <v/>
      </c>
      <c r="AQ120" s="44">
        <f>ROUND(AU119*N(Debts!$D$13)/12,2)</f>
        <v/>
      </c>
      <c r="AR120" s="44">
        <f>MIN(N(Debts!$E$13),AU119+AQ120)</f>
        <v/>
      </c>
      <c r="AS120" s="44">
        <f>AU119+AQ120-AR120</f>
        <v/>
      </c>
      <c r="AT120" s="44">
        <f>MIN(AS120,MAX(0,$C120-SUMIFS($H120:$AU120,$H$6:$AU$6,"Rest",$H$5:$AU$5,"&lt;"&amp;AS$5)))</f>
        <v/>
      </c>
      <c r="AU120" s="44">
        <f>ROUND(AS120-AT120,2)</f>
        <v/>
      </c>
    </row>
    <row r="121">
      <c r="A121" s="43" t="n">
        <v>114</v>
      </c>
      <c r="B121" s="45">
        <f>EDATE(Plan!$C$7,A121-1)</f>
        <v/>
      </c>
      <c r="C121" s="46">
        <f>IF(F120&lt;=0.005,0,MAX(0,Plan!$C$6-SUMIF($H$6:$AU$6,"Min paid",H121:AU121)))</f>
        <v/>
      </c>
      <c r="D121" s="46">
        <f>SUMIF($H$6:$AU$6,"Interest",H121:AU121)</f>
        <v/>
      </c>
      <c r="E121" s="46">
        <f>SUMIF($H$6:$AU$6,"Min paid",H121:AU121)+SUMIF($H$6:$AU$6,"Extra paid",H121:AU121)</f>
        <v/>
      </c>
      <c r="F121" s="46">
        <f>SUMIF($H$6:$AU$6,"Balance",H121:AU121)</f>
        <v/>
      </c>
      <c r="G121" s="47">
        <f>IF(AND(F121&lt;=0.005,F120&gt;0.005),A121,"")</f>
        <v/>
      </c>
      <c r="H121" s="44">
        <f>ROUND(L120*N(Debts!$D$6)/12,2)</f>
        <v/>
      </c>
      <c r="I121" s="44">
        <f>MIN(N(Debts!$E$6),L120+H121)</f>
        <v/>
      </c>
      <c r="J121" s="44">
        <f>L120+H121-I121</f>
        <v/>
      </c>
      <c r="K121" s="44">
        <f>MIN(J121,MAX(0,$C121-SUMIFS($H121:$AU121,$H$6:$AU$6,"Rest",$H$5:$AU$5,"&lt;"&amp;J$5)))</f>
        <v/>
      </c>
      <c r="L121" s="44">
        <f>ROUND(J121-K121,2)</f>
        <v/>
      </c>
      <c r="M121" s="44">
        <f>ROUND(Q120*N(Debts!$D$7)/12,2)</f>
        <v/>
      </c>
      <c r="N121" s="44">
        <f>MIN(N(Debts!$E$7),Q120+M121)</f>
        <v/>
      </c>
      <c r="O121" s="44">
        <f>Q120+M121-N121</f>
        <v/>
      </c>
      <c r="P121" s="44">
        <f>MIN(O121,MAX(0,$C121-SUMIFS($H121:$AU121,$H$6:$AU$6,"Rest",$H$5:$AU$5,"&lt;"&amp;O$5)))</f>
        <v/>
      </c>
      <c r="Q121" s="44">
        <f>ROUND(O121-P121,2)</f>
        <v/>
      </c>
      <c r="R121" s="44">
        <f>ROUND(V120*N(Debts!$D$8)/12,2)</f>
        <v/>
      </c>
      <c r="S121" s="44">
        <f>MIN(N(Debts!$E$8),V120+R121)</f>
        <v/>
      </c>
      <c r="T121" s="44">
        <f>V120+R121-S121</f>
        <v/>
      </c>
      <c r="U121" s="44">
        <f>MIN(T121,MAX(0,$C121-SUMIFS($H121:$AU121,$H$6:$AU$6,"Rest",$H$5:$AU$5,"&lt;"&amp;T$5)))</f>
        <v/>
      </c>
      <c r="V121" s="44">
        <f>ROUND(T121-U121,2)</f>
        <v/>
      </c>
      <c r="W121" s="44">
        <f>ROUND(AA120*N(Debts!$D$9)/12,2)</f>
        <v/>
      </c>
      <c r="X121" s="44">
        <f>MIN(N(Debts!$E$9),AA120+W121)</f>
        <v/>
      </c>
      <c r="Y121" s="44">
        <f>AA120+W121-X121</f>
        <v/>
      </c>
      <c r="Z121" s="44">
        <f>MIN(Y121,MAX(0,$C121-SUMIFS($H121:$AU121,$H$6:$AU$6,"Rest",$H$5:$AU$5,"&lt;"&amp;Y$5)))</f>
        <v/>
      </c>
      <c r="AA121" s="44">
        <f>ROUND(Y121-Z121,2)</f>
        <v/>
      </c>
      <c r="AB121" s="44">
        <f>ROUND(AF120*N(Debts!$D$10)/12,2)</f>
        <v/>
      </c>
      <c r="AC121" s="44">
        <f>MIN(N(Debts!$E$10),AF120+AB121)</f>
        <v/>
      </c>
      <c r="AD121" s="44">
        <f>AF120+AB121-AC121</f>
        <v/>
      </c>
      <c r="AE121" s="44">
        <f>MIN(AD121,MAX(0,$C121-SUMIFS($H121:$AU121,$H$6:$AU$6,"Rest",$H$5:$AU$5,"&lt;"&amp;AD$5)))</f>
        <v/>
      </c>
      <c r="AF121" s="44">
        <f>ROUND(AD121-AE121,2)</f>
        <v/>
      </c>
      <c r="AG121" s="44">
        <f>ROUND(AK120*N(Debts!$D$11)/12,2)</f>
        <v/>
      </c>
      <c r="AH121" s="44">
        <f>MIN(N(Debts!$E$11),AK120+AG121)</f>
        <v/>
      </c>
      <c r="AI121" s="44">
        <f>AK120+AG121-AH121</f>
        <v/>
      </c>
      <c r="AJ121" s="44">
        <f>MIN(AI121,MAX(0,$C121-SUMIFS($H121:$AU121,$H$6:$AU$6,"Rest",$H$5:$AU$5,"&lt;"&amp;AI$5)))</f>
        <v/>
      </c>
      <c r="AK121" s="44">
        <f>ROUND(AI121-AJ121,2)</f>
        <v/>
      </c>
      <c r="AL121" s="44">
        <f>ROUND(AP120*N(Debts!$D$12)/12,2)</f>
        <v/>
      </c>
      <c r="AM121" s="44">
        <f>MIN(N(Debts!$E$12),AP120+AL121)</f>
        <v/>
      </c>
      <c r="AN121" s="44">
        <f>AP120+AL121-AM121</f>
        <v/>
      </c>
      <c r="AO121" s="44">
        <f>MIN(AN121,MAX(0,$C121-SUMIFS($H121:$AU121,$H$6:$AU$6,"Rest",$H$5:$AU$5,"&lt;"&amp;AN$5)))</f>
        <v/>
      </c>
      <c r="AP121" s="44">
        <f>ROUND(AN121-AO121,2)</f>
        <v/>
      </c>
      <c r="AQ121" s="44">
        <f>ROUND(AU120*N(Debts!$D$13)/12,2)</f>
        <v/>
      </c>
      <c r="AR121" s="44">
        <f>MIN(N(Debts!$E$13),AU120+AQ121)</f>
        <v/>
      </c>
      <c r="AS121" s="44">
        <f>AU120+AQ121-AR121</f>
        <v/>
      </c>
      <c r="AT121" s="44">
        <f>MIN(AS121,MAX(0,$C121-SUMIFS($H121:$AU121,$H$6:$AU$6,"Rest",$H$5:$AU$5,"&lt;"&amp;AS$5)))</f>
        <v/>
      </c>
      <c r="AU121" s="44">
        <f>ROUND(AS121-AT121,2)</f>
        <v/>
      </c>
    </row>
    <row r="122">
      <c r="A122" s="43" t="n">
        <v>115</v>
      </c>
      <c r="B122" s="45">
        <f>EDATE(Plan!$C$7,A122-1)</f>
        <v/>
      </c>
      <c r="C122" s="46">
        <f>IF(F121&lt;=0.005,0,MAX(0,Plan!$C$6-SUMIF($H$6:$AU$6,"Min paid",H122:AU122)))</f>
        <v/>
      </c>
      <c r="D122" s="46">
        <f>SUMIF($H$6:$AU$6,"Interest",H122:AU122)</f>
        <v/>
      </c>
      <c r="E122" s="46">
        <f>SUMIF($H$6:$AU$6,"Min paid",H122:AU122)+SUMIF($H$6:$AU$6,"Extra paid",H122:AU122)</f>
        <v/>
      </c>
      <c r="F122" s="46">
        <f>SUMIF($H$6:$AU$6,"Balance",H122:AU122)</f>
        <v/>
      </c>
      <c r="G122" s="47">
        <f>IF(AND(F122&lt;=0.005,F121&gt;0.005),A122,"")</f>
        <v/>
      </c>
      <c r="H122" s="44">
        <f>ROUND(L121*N(Debts!$D$6)/12,2)</f>
        <v/>
      </c>
      <c r="I122" s="44">
        <f>MIN(N(Debts!$E$6),L121+H122)</f>
        <v/>
      </c>
      <c r="J122" s="44">
        <f>L121+H122-I122</f>
        <v/>
      </c>
      <c r="K122" s="44">
        <f>MIN(J122,MAX(0,$C122-SUMIFS($H122:$AU122,$H$6:$AU$6,"Rest",$H$5:$AU$5,"&lt;"&amp;J$5)))</f>
        <v/>
      </c>
      <c r="L122" s="44">
        <f>ROUND(J122-K122,2)</f>
        <v/>
      </c>
      <c r="M122" s="44">
        <f>ROUND(Q121*N(Debts!$D$7)/12,2)</f>
        <v/>
      </c>
      <c r="N122" s="44">
        <f>MIN(N(Debts!$E$7),Q121+M122)</f>
        <v/>
      </c>
      <c r="O122" s="44">
        <f>Q121+M122-N122</f>
        <v/>
      </c>
      <c r="P122" s="44">
        <f>MIN(O122,MAX(0,$C122-SUMIFS($H122:$AU122,$H$6:$AU$6,"Rest",$H$5:$AU$5,"&lt;"&amp;O$5)))</f>
        <v/>
      </c>
      <c r="Q122" s="44">
        <f>ROUND(O122-P122,2)</f>
        <v/>
      </c>
      <c r="R122" s="44">
        <f>ROUND(V121*N(Debts!$D$8)/12,2)</f>
        <v/>
      </c>
      <c r="S122" s="44">
        <f>MIN(N(Debts!$E$8),V121+R122)</f>
        <v/>
      </c>
      <c r="T122" s="44">
        <f>V121+R122-S122</f>
        <v/>
      </c>
      <c r="U122" s="44">
        <f>MIN(T122,MAX(0,$C122-SUMIFS($H122:$AU122,$H$6:$AU$6,"Rest",$H$5:$AU$5,"&lt;"&amp;T$5)))</f>
        <v/>
      </c>
      <c r="V122" s="44">
        <f>ROUND(T122-U122,2)</f>
        <v/>
      </c>
      <c r="W122" s="44">
        <f>ROUND(AA121*N(Debts!$D$9)/12,2)</f>
        <v/>
      </c>
      <c r="X122" s="44">
        <f>MIN(N(Debts!$E$9),AA121+W122)</f>
        <v/>
      </c>
      <c r="Y122" s="44">
        <f>AA121+W122-X122</f>
        <v/>
      </c>
      <c r="Z122" s="44">
        <f>MIN(Y122,MAX(0,$C122-SUMIFS($H122:$AU122,$H$6:$AU$6,"Rest",$H$5:$AU$5,"&lt;"&amp;Y$5)))</f>
        <v/>
      </c>
      <c r="AA122" s="44">
        <f>ROUND(Y122-Z122,2)</f>
        <v/>
      </c>
      <c r="AB122" s="44">
        <f>ROUND(AF121*N(Debts!$D$10)/12,2)</f>
        <v/>
      </c>
      <c r="AC122" s="44">
        <f>MIN(N(Debts!$E$10),AF121+AB122)</f>
        <v/>
      </c>
      <c r="AD122" s="44">
        <f>AF121+AB122-AC122</f>
        <v/>
      </c>
      <c r="AE122" s="44">
        <f>MIN(AD122,MAX(0,$C122-SUMIFS($H122:$AU122,$H$6:$AU$6,"Rest",$H$5:$AU$5,"&lt;"&amp;AD$5)))</f>
        <v/>
      </c>
      <c r="AF122" s="44">
        <f>ROUND(AD122-AE122,2)</f>
        <v/>
      </c>
      <c r="AG122" s="44">
        <f>ROUND(AK121*N(Debts!$D$11)/12,2)</f>
        <v/>
      </c>
      <c r="AH122" s="44">
        <f>MIN(N(Debts!$E$11),AK121+AG122)</f>
        <v/>
      </c>
      <c r="AI122" s="44">
        <f>AK121+AG122-AH122</f>
        <v/>
      </c>
      <c r="AJ122" s="44">
        <f>MIN(AI122,MAX(0,$C122-SUMIFS($H122:$AU122,$H$6:$AU$6,"Rest",$H$5:$AU$5,"&lt;"&amp;AI$5)))</f>
        <v/>
      </c>
      <c r="AK122" s="44">
        <f>ROUND(AI122-AJ122,2)</f>
        <v/>
      </c>
      <c r="AL122" s="44">
        <f>ROUND(AP121*N(Debts!$D$12)/12,2)</f>
        <v/>
      </c>
      <c r="AM122" s="44">
        <f>MIN(N(Debts!$E$12),AP121+AL122)</f>
        <v/>
      </c>
      <c r="AN122" s="44">
        <f>AP121+AL122-AM122</f>
        <v/>
      </c>
      <c r="AO122" s="44">
        <f>MIN(AN122,MAX(0,$C122-SUMIFS($H122:$AU122,$H$6:$AU$6,"Rest",$H$5:$AU$5,"&lt;"&amp;AN$5)))</f>
        <v/>
      </c>
      <c r="AP122" s="44">
        <f>ROUND(AN122-AO122,2)</f>
        <v/>
      </c>
      <c r="AQ122" s="44">
        <f>ROUND(AU121*N(Debts!$D$13)/12,2)</f>
        <v/>
      </c>
      <c r="AR122" s="44">
        <f>MIN(N(Debts!$E$13),AU121+AQ122)</f>
        <v/>
      </c>
      <c r="AS122" s="44">
        <f>AU121+AQ122-AR122</f>
        <v/>
      </c>
      <c r="AT122" s="44">
        <f>MIN(AS122,MAX(0,$C122-SUMIFS($H122:$AU122,$H$6:$AU$6,"Rest",$H$5:$AU$5,"&lt;"&amp;AS$5)))</f>
        <v/>
      </c>
      <c r="AU122" s="44">
        <f>ROUND(AS122-AT122,2)</f>
        <v/>
      </c>
    </row>
    <row r="123">
      <c r="A123" s="43" t="n">
        <v>116</v>
      </c>
      <c r="B123" s="45">
        <f>EDATE(Plan!$C$7,A123-1)</f>
        <v/>
      </c>
      <c r="C123" s="46">
        <f>IF(F122&lt;=0.005,0,MAX(0,Plan!$C$6-SUMIF($H$6:$AU$6,"Min paid",H123:AU123)))</f>
        <v/>
      </c>
      <c r="D123" s="46">
        <f>SUMIF($H$6:$AU$6,"Interest",H123:AU123)</f>
        <v/>
      </c>
      <c r="E123" s="46">
        <f>SUMIF($H$6:$AU$6,"Min paid",H123:AU123)+SUMIF($H$6:$AU$6,"Extra paid",H123:AU123)</f>
        <v/>
      </c>
      <c r="F123" s="46">
        <f>SUMIF($H$6:$AU$6,"Balance",H123:AU123)</f>
        <v/>
      </c>
      <c r="G123" s="47">
        <f>IF(AND(F123&lt;=0.005,F122&gt;0.005),A123,"")</f>
        <v/>
      </c>
      <c r="H123" s="44">
        <f>ROUND(L122*N(Debts!$D$6)/12,2)</f>
        <v/>
      </c>
      <c r="I123" s="44">
        <f>MIN(N(Debts!$E$6),L122+H123)</f>
        <v/>
      </c>
      <c r="J123" s="44">
        <f>L122+H123-I123</f>
        <v/>
      </c>
      <c r="K123" s="44">
        <f>MIN(J123,MAX(0,$C123-SUMIFS($H123:$AU123,$H$6:$AU$6,"Rest",$H$5:$AU$5,"&lt;"&amp;J$5)))</f>
        <v/>
      </c>
      <c r="L123" s="44">
        <f>ROUND(J123-K123,2)</f>
        <v/>
      </c>
      <c r="M123" s="44">
        <f>ROUND(Q122*N(Debts!$D$7)/12,2)</f>
        <v/>
      </c>
      <c r="N123" s="44">
        <f>MIN(N(Debts!$E$7),Q122+M123)</f>
        <v/>
      </c>
      <c r="O123" s="44">
        <f>Q122+M123-N123</f>
        <v/>
      </c>
      <c r="P123" s="44">
        <f>MIN(O123,MAX(0,$C123-SUMIFS($H123:$AU123,$H$6:$AU$6,"Rest",$H$5:$AU$5,"&lt;"&amp;O$5)))</f>
        <v/>
      </c>
      <c r="Q123" s="44">
        <f>ROUND(O123-P123,2)</f>
        <v/>
      </c>
      <c r="R123" s="44">
        <f>ROUND(V122*N(Debts!$D$8)/12,2)</f>
        <v/>
      </c>
      <c r="S123" s="44">
        <f>MIN(N(Debts!$E$8),V122+R123)</f>
        <v/>
      </c>
      <c r="T123" s="44">
        <f>V122+R123-S123</f>
        <v/>
      </c>
      <c r="U123" s="44">
        <f>MIN(T123,MAX(0,$C123-SUMIFS($H123:$AU123,$H$6:$AU$6,"Rest",$H$5:$AU$5,"&lt;"&amp;T$5)))</f>
        <v/>
      </c>
      <c r="V123" s="44">
        <f>ROUND(T123-U123,2)</f>
        <v/>
      </c>
      <c r="W123" s="44">
        <f>ROUND(AA122*N(Debts!$D$9)/12,2)</f>
        <v/>
      </c>
      <c r="X123" s="44">
        <f>MIN(N(Debts!$E$9),AA122+W123)</f>
        <v/>
      </c>
      <c r="Y123" s="44">
        <f>AA122+W123-X123</f>
        <v/>
      </c>
      <c r="Z123" s="44">
        <f>MIN(Y123,MAX(0,$C123-SUMIFS($H123:$AU123,$H$6:$AU$6,"Rest",$H$5:$AU$5,"&lt;"&amp;Y$5)))</f>
        <v/>
      </c>
      <c r="AA123" s="44">
        <f>ROUND(Y123-Z123,2)</f>
        <v/>
      </c>
      <c r="AB123" s="44">
        <f>ROUND(AF122*N(Debts!$D$10)/12,2)</f>
        <v/>
      </c>
      <c r="AC123" s="44">
        <f>MIN(N(Debts!$E$10),AF122+AB123)</f>
        <v/>
      </c>
      <c r="AD123" s="44">
        <f>AF122+AB123-AC123</f>
        <v/>
      </c>
      <c r="AE123" s="44">
        <f>MIN(AD123,MAX(0,$C123-SUMIFS($H123:$AU123,$H$6:$AU$6,"Rest",$H$5:$AU$5,"&lt;"&amp;AD$5)))</f>
        <v/>
      </c>
      <c r="AF123" s="44">
        <f>ROUND(AD123-AE123,2)</f>
        <v/>
      </c>
      <c r="AG123" s="44">
        <f>ROUND(AK122*N(Debts!$D$11)/12,2)</f>
        <v/>
      </c>
      <c r="AH123" s="44">
        <f>MIN(N(Debts!$E$11),AK122+AG123)</f>
        <v/>
      </c>
      <c r="AI123" s="44">
        <f>AK122+AG123-AH123</f>
        <v/>
      </c>
      <c r="AJ123" s="44">
        <f>MIN(AI123,MAX(0,$C123-SUMIFS($H123:$AU123,$H$6:$AU$6,"Rest",$H$5:$AU$5,"&lt;"&amp;AI$5)))</f>
        <v/>
      </c>
      <c r="AK123" s="44">
        <f>ROUND(AI123-AJ123,2)</f>
        <v/>
      </c>
      <c r="AL123" s="44">
        <f>ROUND(AP122*N(Debts!$D$12)/12,2)</f>
        <v/>
      </c>
      <c r="AM123" s="44">
        <f>MIN(N(Debts!$E$12),AP122+AL123)</f>
        <v/>
      </c>
      <c r="AN123" s="44">
        <f>AP122+AL123-AM123</f>
        <v/>
      </c>
      <c r="AO123" s="44">
        <f>MIN(AN123,MAX(0,$C123-SUMIFS($H123:$AU123,$H$6:$AU$6,"Rest",$H$5:$AU$5,"&lt;"&amp;AN$5)))</f>
        <v/>
      </c>
      <c r="AP123" s="44">
        <f>ROUND(AN123-AO123,2)</f>
        <v/>
      </c>
      <c r="AQ123" s="44">
        <f>ROUND(AU122*N(Debts!$D$13)/12,2)</f>
        <v/>
      </c>
      <c r="AR123" s="44">
        <f>MIN(N(Debts!$E$13),AU122+AQ123)</f>
        <v/>
      </c>
      <c r="AS123" s="44">
        <f>AU122+AQ123-AR123</f>
        <v/>
      </c>
      <c r="AT123" s="44">
        <f>MIN(AS123,MAX(0,$C123-SUMIFS($H123:$AU123,$H$6:$AU$6,"Rest",$H$5:$AU$5,"&lt;"&amp;AS$5)))</f>
        <v/>
      </c>
      <c r="AU123" s="44">
        <f>ROUND(AS123-AT123,2)</f>
        <v/>
      </c>
    </row>
    <row r="124">
      <c r="A124" s="43" t="n">
        <v>117</v>
      </c>
      <c r="B124" s="45">
        <f>EDATE(Plan!$C$7,A124-1)</f>
        <v/>
      </c>
      <c r="C124" s="46">
        <f>IF(F123&lt;=0.005,0,MAX(0,Plan!$C$6-SUMIF($H$6:$AU$6,"Min paid",H124:AU124)))</f>
        <v/>
      </c>
      <c r="D124" s="46">
        <f>SUMIF($H$6:$AU$6,"Interest",H124:AU124)</f>
        <v/>
      </c>
      <c r="E124" s="46">
        <f>SUMIF($H$6:$AU$6,"Min paid",H124:AU124)+SUMIF($H$6:$AU$6,"Extra paid",H124:AU124)</f>
        <v/>
      </c>
      <c r="F124" s="46">
        <f>SUMIF($H$6:$AU$6,"Balance",H124:AU124)</f>
        <v/>
      </c>
      <c r="G124" s="47">
        <f>IF(AND(F124&lt;=0.005,F123&gt;0.005),A124,"")</f>
        <v/>
      </c>
      <c r="H124" s="44">
        <f>ROUND(L123*N(Debts!$D$6)/12,2)</f>
        <v/>
      </c>
      <c r="I124" s="44">
        <f>MIN(N(Debts!$E$6),L123+H124)</f>
        <v/>
      </c>
      <c r="J124" s="44">
        <f>L123+H124-I124</f>
        <v/>
      </c>
      <c r="K124" s="44">
        <f>MIN(J124,MAX(0,$C124-SUMIFS($H124:$AU124,$H$6:$AU$6,"Rest",$H$5:$AU$5,"&lt;"&amp;J$5)))</f>
        <v/>
      </c>
      <c r="L124" s="44">
        <f>ROUND(J124-K124,2)</f>
        <v/>
      </c>
      <c r="M124" s="44">
        <f>ROUND(Q123*N(Debts!$D$7)/12,2)</f>
        <v/>
      </c>
      <c r="N124" s="44">
        <f>MIN(N(Debts!$E$7),Q123+M124)</f>
        <v/>
      </c>
      <c r="O124" s="44">
        <f>Q123+M124-N124</f>
        <v/>
      </c>
      <c r="P124" s="44">
        <f>MIN(O124,MAX(0,$C124-SUMIFS($H124:$AU124,$H$6:$AU$6,"Rest",$H$5:$AU$5,"&lt;"&amp;O$5)))</f>
        <v/>
      </c>
      <c r="Q124" s="44">
        <f>ROUND(O124-P124,2)</f>
        <v/>
      </c>
      <c r="R124" s="44">
        <f>ROUND(V123*N(Debts!$D$8)/12,2)</f>
        <v/>
      </c>
      <c r="S124" s="44">
        <f>MIN(N(Debts!$E$8),V123+R124)</f>
        <v/>
      </c>
      <c r="T124" s="44">
        <f>V123+R124-S124</f>
        <v/>
      </c>
      <c r="U124" s="44">
        <f>MIN(T124,MAX(0,$C124-SUMIFS($H124:$AU124,$H$6:$AU$6,"Rest",$H$5:$AU$5,"&lt;"&amp;T$5)))</f>
        <v/>
      </c>
      <c r="V124" s="44">
        <f>ROUND(T124-U124,2)</f>
        <v/>
      </c>
      <c r="W124" s="44">
        <f>ROUND(AA123*N(Debts!$D$9)/12,2)</f>
        <v/>
      </c>
      <c r="X124" s="44">
        <f>MIN(N(Debts!$E$9),AA123+W124)</f>
        <v/>
      </c>
      <c r="Y124" s="44">
        <f>AA123+W124-X124</f>
        <v/>
      </c>
      <c r="Z124" s="44">
        <f>MIN(Y124,MAX(0,$C124-SUMIFS($H124:$AU124,$H$6:$AU$6,"Rest",$H$5:$AU$5,"&lt;"&amp;Y$5)))</f>
        <v/>
      </c>
      <c r="AA124" s="44">
        <f>ROUND(Y124-Z124,2)</f>
        <v/>
      </c>
      <c r="AB124" s="44">
        <f>ROUND(AF123*N(Debts!$D$10)/12,2)</f>
        <v/>
      </c>
      <c r="AC124" s="44">
        <f>MIN(N(Debts!$E$10),AF123+AB124)</f>
        <v/>
      </c>
      <c r="AD124" s="44">
        <f>AF123+AB124-AC124</f>
        <v/>
      </c>
      <c r="AE124" s="44">
        <f>MIN(AD124,MAX(0,$C124-SUMIFS($H124:$AU124,$H$6:$AU$6,"Rest",$H$5:$AU$5,"&lt;"&amp;AD$5)))</f>
        <v/>
      </c>
      <c r="AF124" s="44">
        <f>ROUND(AD124-AE124,2)</f>
        <v/>
      </c>
      <c r="AG124" s="44">
        <f>ROUND(AK123*N(Debts!$D$11)/12,2)</f>
        <v/>
      </c>
      <c r="AH124" s="44">
        <f>MIN(N(Debts!$E$11),AK123+AG124)</f>
        <v/>
      </c>
      <c r="AI124" s="44">
        <f>AK123+AG124-AH124</f>
        <v/>
      </c>
      <c r="AJ124" s="44">
        <f>MIN(AI124,MAX(0,$C124-SUMIFS($H124:$AU124,$H$6:$AU$6,"Rest",$H$5:$AU$5,"&lt;"&amp;AI$5)))</f>
        <v/>
      </c>
      <c r="AK124" s="44">
        <f>ROUND(AI124-AJ124,2)</f>
        <v/>
      </c>
      <c r="AL124" s="44">
        <f>ROUND(AP123*N(Debts!$D$12)/12,2)</f>
        <v/>
      </c>
      <c r="AM124" s="44">
        <f>MIN(N(Debts!$E$12),AP123+AL124)</f>
        <v/>
      </c>
      <c r="AN124" s="44">
        <f>AP123+AL124-AM124</f>
        <v/>
      </c>
      <c r="AO124" s="44">
        <f>MIN(AN124,MAX(0,$C124-SUMIFS($H124:$AU124,$H$6:$AU$6,"Rest",$H$5:$AU$5,"&lt;"&amp;AN$5)))</f>
        <v/>
      </c>
      <c r="AP124" s="44">
        <f>ROUND(AN124-AO124,2)</f>
        <v/>
      </c>
      <c r="AQ124" s="44">
        <f>ROUND(AU123*N(Debts!$D$13)/12,2)</f>
        <v/>
      </c>
      <c r="AR124" s="44">
        <f>MIN(N(Debts!$E$13),AU123+AQ124)</f>
        <v/>
      </c>
      <c r="AS124" s="44">
        <f>AU123+AQ124-AR124</f>
        <v/>
      </c>
      <c r="AT124" s="44">
        <f>MIN(AS124,MAX(0,$C124-SUMIFS($H124:$AU124,$H$6:$AU$6,"Rest",$H$5:$AU$5,"&lt;"&amp;AS$5)))</f>
        <v/>
      </c>
      <c r="AU124" s="44">
        <f>ROUND(AS124-AT124,2)</f>
        <v/>
      </c>
    </row>
    <row r="125">
      <c r="A125" s="43" t="n">
        <v>118</v>
      </c>
      <c r="B125" s="45">
        <f>EDATE(Plan!$C$7,A125-1)</f>
        <v/>
      </c>
      <c r="C125" s="46">
        <f>IF(F124&lt;=0.005,0,MAX(0,Plan!$C$6-SUMIF($H$6:$AU$6,"Min paid",H125:AU125)))</f>
        <v/>
      </c>
      <c r="D125" s="46">
        <f>SUMIF($H$6:$AU$6,"Interest",H125:AU125)</f>
        <v/>
      </c>
      <c r="E125" s="46">
        <f>SUMIF($H$6:$AU$6,"Min paid",H125:AU125)+SUMIF($H$6:$AU$6,"Extra paid",H125:AU125)</f>
        <v/>
      </c>
      <c r="F125" s="46">
        <f>SUMIF($H$6:$AU$6,"Balance",H125:AU125)</f>
        <v/>
      </c>
      <c r="G125" s="47">
        <f>IF(AND(F125&lt;=0.005,F124&gt;0.005),A125,"")</f>
        <v/>
      </c>
      <c r="H125" s="44">
        <f>ROUND(L124*N(Debts!$D$6)/12,2)</f>
        <v/>
      </c>
      <c r="I125" s="44">
        <f>MIN(N(Debts!$E$6),L124+H125)</f>
        <v/>
      </c>
      <c r="J125" s="44">
        <f>L124+H125-I125</f>
        <v/>
      </c>
      <c r="K125" s="44">
        <f>MIN(J125,MAX(0,$C125-SUMIFS($H125:$AU125,$H$6:$AU$6,"Rest",$H$5:$AU$5,"&lt;"&amp;J$5)))</f>
        <v/>
      </c>
      <c r="L125" s="44">
        <f>ROUND(J125-K125,2)</f>
        <v/>
      </c>
      <c r="M125" s="44">
        <f>ROUND(Q124*N(Debts!$D$7)/12,2)</f>
        <v/>
      </c>
      <c r="N125" s="44">
        <f>MIN(N(Debts!$E$7),Q124+M125)</f>
        <v/>
      </c>
      <c r="O125" s="44">
        <f>Q124+M125-N125</f>
        <v/>
      </c>
      <c r="P125" s="44">
        <f>MIN(O125,MAX(0,$C125-SUMIFS($H125:$AU125,$H$6:$AU$6,"Rest",$H$5:$AU$5,"&lt;"&amp;O$5)))</f>
        <v/>
      </c>
      <c r="Q125" s="44">
        <f>ROUND(O125-P125,2)</f>
        <v/>
      </c>
      <c r="R125" s="44">
        <f>ROUND(V124*N(Debts!$D$8)/12,2)</f>
        <v/>
      </c>
      <c r="S125" s="44">
        <f>MIN(N(Debts!$E$8),V124+R125)</f>
        <v/>
      </c>
      <c r="T125" s="44">
        <f>V124+R125-S125</f>
        <v/>
      </c>
      <c r="U125" s="44">
        <f>MIN(T125,MAX(0,$C125-SUMIFS($H125:$AU125,$H$6:$AU$6,"Rest",$H$5:$AU$5,"&lt;"&amp;T$5)))</f>
        <v/>
      </c>
      <c r="V125" s="44">
        <f>ROUND(T125-U125,2)</f>
        <v/>
      </c>
      <c r="W125" s="44">
        <f>ROUND(AA124*N(Debts!$D$9)/12,2)</f>
        <v/>
      </c>
      <c r="X125" s="44">
        <f>MIN(N(Debts!$E$9),AA124+W125)</f>
        <v/>
      </c>
      <c r="Y125" s="44">
        <f>AA124+W125-X125</f>
        <v/>
      </c>
      <c r="Z125" s="44">
        <f>MIN(Y125,MAX(0,$C125-SUMIFS($H125:$AU125,$H$6:$AU$6,"Rest",$H$5:$AU$5,"&lt;"&amp;Y$5)))</f>
        <v/>
      </c>
      <c r="AA125" s="44">
        <f>ROUND(Y125-Z125,2)</f>
        <v/>
      </c>
      <c r="AB125" s="44">
        <f>ROUND(AF124*N(Debts!$D$10)/12,2)</f>
        <v/>
      </c>
      <c r="AC125" s="44">
        <f>MIN(N(Debts!$E$10),AF124+AB125)</f>
        <v/>
      </c>
      <c r="AD125" s="44">
        <f>AF124+AB125-AC125</f>
        <v/>
      </c>
      <c r="AE125" s="44">
        <f>MIN(AD125,MAX(0,$C125-SUMIFS($H125:$AU125,$H$6:$AU$6,"Rest",$H$5:$AU$5,"&lt;"&amp;AD$5)))</f>
        <v/>
      </c>
      <c r="AF125" s="44">
        <f>ROUND(AD125-AE125,2)</f>
        <v/>
      </c>
      <c r="AG125" s="44">
        <f>ROUND(AK124*N(Debts!$D$11)/12,2)</f>
        <v/>
      </c>
      <c r="AH125" s="44">
        <f>MIN(N(Debts!$E$11),AK124+AG125)</f>
        <v/>
      </c>
      <c r="AI125" s="44">
        <f>AK124+AG125-AH125</f>
        <v/>
      </c>
      <c r="AJ125" s="44">
        <f>MIN(AI125,MAX(0,$C125-SUMIFS($H125:$AU125,$H$6:$AU$6,"Rest",$H$5:$AU$5,"&lt;"&amp;AI$5)))</f>
        <v/>
      </c>
      <c r="AK125" s="44">
        <f>ROUND(AI125-AJ125,2)</f>
        <v/>
      </c>
      <c r="AL125" s="44">
        <f>ROUND(AP124*N(Debts!$D$12)/12,2)</f>
        <v/>
      </c>
      <c r="AM125" s="44">
        <f>MIN(N(Debts!$E$12),AP124+AL125)</f>
        <v/>
      </c>
      <c r="AN125" s="44">
        <f>AP124+AL125-AM125</f>
        <v/>
      </c>
      <c r="AO125" s="44">
        <f>MIN(AN125,MAX(0,$C125-SUMIFS($H125:$AU125,$H$6:$AU$6,"Rest",$H$5:$AU$5,"&lt;"&amp;AN$5)))</f>
        <v/>
      </c>
      <c r="AP125" s="44">
        <f>ROUND(AN125-AO125,2)</f>
        <v/>
      </c>
      <c r="AQ125" s="44">
        <f>ROUND(AU124*N(Debts!$D$13)/12,2)</f>
        <v/>
      </c>
      <c r="AR125" s="44">
        <f>MIN(N(Debts!$E$13),AU124+AQ125)</f>
        <v/>
      </c>
      <c r="AS125" s="44">
        <f>AU124+AQ125-AR125</f>
        <v/>
      </c>
      <c r="AT125" s="44">
        <f>MIN(AS125,MAX(0,$C125-SUMIFS($H125:$AU125,$H$6:$AU$6,"Rest",$H$5:$AU$5,"&lt;"&amp;AS$5)))</f>
        <v/>
      </c>
      <c r="AU125" s="44">
        <f>ROUND(AS125-AT125,2)</f>
        <v/>
      </c>
    </row>
    <row r="126">
      <c r="A126" s="43" t="n">
        <v>119</v>
      </c>
      <c r="B126" s="45">
        <f>EDATE(Plan!$C$7,A126-1)</f>
        <v/>
      </c>
      <c r="C126" s="46">
        <f>IF(F125&lt;=0.005,0,MAX(0,Plan!$C$6-SUMIF($H$6:$AU$6,"Min paid",H126:AU126)))</f>
        <v/>
      </c>
      <c r="D126" s="46">
        <f>SUMIF($H$6:$AU$6,"Interest",H126:AU126)</f>
        <v/>
      </c>
      <c r="E126" s="46">
        <f>SUMIF($H$6:$AU$6,"Min paid",H126:AU126)+SUMIF($H$6:$AU$6,"Extra paid",H126:AU126)</f>
        <v/>
      </c>
      <c r="F126" s="46">
        <f>SUMIF($H$6:$AU$6,"Balance",H126:AU126)</f>
        <v/>
      </c>
      <c r="G126" s="47">
        <f>IF(AND(F126&lt;=0.005,F125&gt;0.005),A126,"")</f>
        <v/>
      </c>
      <c r="H126" s="44">
        <f>ROUND(L125*N(Debts!$D$6)/12,2)</f>
        <v/>
      </c>
      <c r="I126" s="44">
        <f>MIN(N(Debts!$E$6),L125+H126)</f>
        <v/>
      </c>
      <c r="J126" s="44">
        <f>L125+H126-I126</f>
        <v/>
      </c>
      <c r="K126" s="44">
        <f>MIN(J126,MAX(0,$C126-SUMIFS($H126:$AU126,$H$6:$AU$6,"Rest",$H$5:$AU$5,"&lt;"&amp;J$5)))</f>
        <v/>
      </c>
      <c r="L126" s="44">
        <f>ROUND(J126-K126,2)</f>
        <v/>
      </c>
      <c r="M126" s="44">
        <f>ROUND(Q125*N(Debts!$D$7)/12,2)</f>
        <v/>
      </c>
      <c r="N126" s="44">
        <f>MIN(N(Debts!$E$7),Q125+M126)</f>
        <v/>
      </c>
      <c r="O126" s="44">
        <f>Q125+M126-N126</f>
        <v/>
      </c>
      <c r="P126" s="44">
        <f>MIN(O126,MAX(0,$C126-SUMIFS($H126:$AU126,$H$6:$AU$6,"Rest",$H$5:$AU$5,"&lt;"&amp;O$5)))</f>
        <v/>
      </c>
      <c r="Q126" s="44">
        <f>ROUND(O126-P126,2)</f>
        <v/>
      </c>
      <c r="R126" s="44">
        <f>ROUND(V125*N(Debts!$D$8)/12,2)</f>
        <v/>
      </c>
      <c r="S126" s="44">
        <f>MIN(N(Debts!$E$8),V125+R126)</f>
        <v/>
      </c>
      <c r="T126" s="44">
        <f>V125+R126-S126</f>
        <v/>
      </c>
      <c r="U126" s="44">
        <f>MIN(T126,MAX(0,$C126-SUMIFS($H126:$AU126,$H$6:$AU$6,"Rest",$H$5:$AU$5,"&lt;"&amp;T$5)))</f>
        <v/>
      </c>
      <c r="V126" s="44">
        <f>ROUND(T126-U126,2)</f>
        <v/>
      </c>
      <c r="W126" s="44">
        <f>ROUND(AA125*N(Debts!$D$9)/12,2)</f>
        <v/>
      </c>
      <c r="X126" s="44">
        <f>MIN(N(Debts!$E$9),AA125+W126)</f>
        <v/>
      </c>
      <c r="Y126" s="44">
        <f>AA125+W126-X126</f>
        <v/>
      </c>
      <c r="Z126" s="44">
        <f>MIN(Y126,MAX(0,$C126-SUMIFS($H126:$AU126,$H$6:$AU$6,"Rest",$H$5:$AU$5,"&lt;"&amp;Y$5)))</f>
        <v/>
      </c>
      <c r="AA126" s="44">
        <f>ROUND(Y126-Z126,2)</f>
        <v/>
      </c>
      <c r="AB126" s="44">
        <f>ROUND(AF125*N(Debts!$D$10)/12,2)</f>
        <v/>
      </c>
      <c r="AC126" s="44">
        <f>MIN(N(Debts!$E$10),AF125+AB126)</f>
        <v/>
      </c>
      <c r="AD126" s="44">
        <f>AF125+AB126-AC126</f>
        <v/>
      </c>
      <c r="AE126" s="44">
        <f>MIN(AD126,MAX(0,$C126-SUMIFS($H126:$AU126,$H$6:$AU$6,"Rest",$H$5:$AU$5,"&lt;"&amp;AD$5)))</f>
        <v/>
      </c>
      <c r="AF126" s="44">
        <f>ROUND(AD126-AE126,2)</f>
        <v/>
      </c>
      <c r="AG126" s="44">
        <f>ROUND(AK125*N(Debts!$D$11)/12,2)</f>
        <v/>
      </c>
      <c r="AH126" s="44">
        <f>MIN(N(Debts!$E$11),AK125+AG126)</f>
        <v/>
      </c>
      <c r="AI126" s="44">
        <f>AK125+AG126-AH126</f>
        <v/>
      </c>
      <c r="AJ126" s="44">
        <f>MIN(AI126,MAX(0,$C126-SUMIFS($H126:$AU126,$H$6:$AU$6,"Rest",$H$5:$AU$5,"&lt;"&amp;AI$5)))</f>
        <v/>
      </c>
      <c r="AK126" s="44">
        <f>ROUND(AI126-AJ126,2)</f>
        <v/>
      </c>
      <c r="AL126" s="44">
        <f>ROUND(AP125*N(Debts!$D$12)/12,2)</f>
        <v/>
      </c>
      <c r="AM126" s="44">
        <f>MIN(N(Debts!$E$12),AP125+AL126)</f>
        <v/>
      </c>
      <c r="AN126" s="44">
        <f>AP125+AL126-AM126</f>
        <v/>
      </c>
      <c r="AO126" s="44">
        <f>MIN(AN126,MAX(0,$C126-SUMIFS($H126:$AU126,$H$6:$AU$6,"Rest",$H$5:$AU$5,"&lt;"&amp;AN$5)))</f>
        <v/>
      </c>
      <c r="AP126" s="44">
        <f>ROUND(AN126-AO126,2)</f>
        <v/>
      </c>
      <c r="AQ126" s="44">
        <f>ROUND(AU125*N(Debts!$D$13)/12,2)</f>
        <v/>
      </c>
      <c r="AR126" s="44">
        <f>MIN(N(Debts!$E$13),AU125+AQ126)</f>
        <v/>
      </c>
      <c r="AS126" s="44">
        <f>AU125+AQ126-AR126</f>
        <v/>
      </c>
      <c r="AT126" s="44">
        <f>MIN(AS126,MAX(0,$C126-SUMIFS($H126:$AU126,$H$6:$AU$6,"Rest",$H$5:$AU$5,"&lt;"&amp;AS$5)))</f>
        <v/>
      </c>
      <c r="AU126" s="44">
        <f>ROUND(AS126-AT126,2)</f>
        <v/>
      </c>
    </row>
    <row r="127">
      <c r="A127" s="43" t="n">
        <v>120</v>
      </c>
      <c r="B127" s="45">
        <f>EDATE(Plan!$C$7,A127-1)</f>
        <v/>
      </c>
      <c r="C127" s="46">
        <f>IF(F126&lt;=0.005,0,MAX(0,Plan!$C$6-SUMIF($H$6:$AU$6,"Min paid",H127:AU127)))</f>
        <v/>
      </c>
      <c r="D127" s="46">
        <f>SUMIF($H$6:$AU$6,"Interest",H127:AU127)</f>
        <v/>
      </c>
      <c r="E127" s="46">
        <f>SUMIF($H$6:$AU$6,"Min paid",H127:AU127)+SUMIF($H$6:$AU$6,"Extra paid",H127:AU127)</f>
        <v/>
      </c>
      <c r="F127" s="46">
        <f>SUMIF($H$6:$AU$6,"Balance",H127:AU127)</f>
        <v/>
      </c>
      <c r="G127" s="47">
        <f>IF(AND(F127&lt;=0.005,F126&gt;0.005),A127,"")</f>
        <v/>
      </c>
      <c r="H127" s="44">
        <f>ROUND(L126*N(Debts!$D$6)/12,2)</f>
        <v/>
      </c>
      <c r="I127" s="44">
        <f>MIN(N(Debts!$E$6),L126+H127)</f>
        <v/>
      </c>
      <c r="J127" s="44">
        <f>L126+H127-I127</f>
        <v/>
      </c>
      <c r="K127" s="44">
        <f>MIN(J127,MAX(0,$C127-SUMIFS($H127:$AU127,$H$6:$AU$6,"Rest",$H$5:$AU$5,"&lt;"&amp;J$5)))</f>
        <v/>
      </c>
      <c r="L127" s="44">
        <f>ROUND(J127-K127,2)</f>
        <v/>
      </c>
      <c r="M127" s="44">
        <f>ROUND(Q126*N(Debts!$D$7)/12,2)</f>
        <v/>
      </c>
      <c r="N127" s="44">
        <f>MIN(N(Debts!$E$7),Q126+M127)</f>
        <v/>
      </c>
      <c r="O127" s="44">
        <f>Q126+M127-N127</f>
        <v/>
      </c>
      <c r="P127" s="44">
        <f>MIN(O127,MAX(0,$C127-SUMIFS($H127:$AU127,$H$6:$AU$6,"Rest",$H$5:$AU$5,"&lt;"&amp;O$5)))</f>
        <v/>
      </c>
      <c r="Q127" s="44">
        <f>ROUND(O127-P127,2)</f>
        <v/>
      </c>
      <c r="R127" s="44">
        <f>ROUND(V126*N(Debts!$D$8)/12,2)</f>
        <v/>
      </c>
      <c r="S127" s="44">
        <f>MIN(N(Debts!$E$8),V126+R127)</f>
        <v/>
      </c>
      <c r="T127" s="44">
        <f>V126+R127-S127</f>
        <v/>
      </c>
      <c r="U127" s="44">
        <f>MIN(T127,MAX(0,$C127-SUMIFS($H127:$AU127,$H$6:$AU$6,"Rest",$H$5:$AU$5,"&lt;"&amp;T$5)))</f>
        <v/>
      </c>
      <c r="V127" s="44">
        <f>ROUND(T127-U127,2)</f>
        <v/>
      </c>
      <c r="W127" s="44">
        <f>ROUND(AA126*N(Debts!$D$9)/12,2)</f>
        <v/>
      </c>
      <c r="X127" s="44">
        <f>MIN(N(Debts!$E$9),AA126+W127)</f>
        <v/>
      </c>
      <c r="Y127" s="44">
        <f>AA126+W127-X127</f>
        <v/>
      </c>
      <c r="Z127" s="44">
        <f>MIN(Y127,MAX(0,$C127-SUMIFS($H127:$AU127,$H$6:$AU$6,"Rest",$H$5:$AU$5,"&lt;"&amp;Y$5)))</f>
        <v/>
      </c>
      <c r="AA127" s="44">
        <f>ROUND(Y127-Z127,2)</f>
        <v/>
      </c>
      <c r="AB127" s="44">
        <f>ROUND(AF126*N(Debts!$D$10)/12,2)</f>
        <v/>
      </c>
      <c r="AC127" s="44">
        <f>MIN(N(Debts!$E$10),AF126+AB127)</f>
        <v/>
      </c>
      <c r="AD127" s="44">
        <f>AF126+AB127-AC127</f>
        <v/>
      </c>
      <c r="AE127" s="44">
        <f>MIN(AD127,MAX(0,$C127-SUMIFS($H127:$AU127,$H$6:$AU$6,"Rest",$H$5:$AU$5,"&lt;"&amp;AD$5)))</f>
        <v/>
      </c>
      <c r="AF127" s="44">
        <f>ROUND(AD127-AE127,2)</f>
        <v/>
      </c>
      <c r="AG127" s="44">
        <f>ROUND(AK126*N(Debts!$D$11)/12,2)</f>
        <v/>
      </c>
      <c r="AH127" s="44">
        <f>MIN(N(Debts!$E$11),AK126+AG127)</f>
        <v/>
      </c>
      <c r="AI127" s="44">
        <f>AK126+AG127-AH127</f>
        <v/>
      </c>
      <c r="AJ127" s="44">
        <f>MIN(AI127,MAX(0,$C127-SUMIFS($H127:$AU127,$H$6:$AU$6,"Rest",$H$5:$AU$5,"&lt;"&amp;AI$5)))</f>
        <v/>
      </c>
      <c r="AK127" s="44">
        <f>ROUND(AI127-AJ127,2)</f>
        <v/>
      </c>
      <c r="AL127" s="44">
        <f>ROUND(AP126*N(Debts!$D$12)/12,2)</f>
        <v/>
      </c>
      <c r="AM127" s="44">
        <f>MIN(N(Debts!$E$12),AP126+AL127)</f>
        <v/>
      </c>
      <c r="AN127" s="44">
        <f>AP126+AL127-AM127</f>
        <v/>
      </c>
      <c r="AO127" s="44">
        <f>MIN(AN127,MAX(0,$C127-SUMIFS($H127:$AU127,$H$6:$AU$6,"Rest",$H$5:$AU$5,"&lt;"&amp;AN$5)))</f>
        <v/>
      </c>
      <c r="AP127" s="44">
        <f>ROUND(AN127-AO127,2)</f>
        <v/>
      </c>
      <c r="AQ127" s="44">
        <f>ROUND(AU126*N(Debts!$D$13)/12,2)</f>
        <v/>
      </c>
      <c r="AR127" s="44">
        <f>MIN(N(Debts!$E$13),AU126+AQ127)</f>
        <v/>
      </c>
      <c r="AS127" s="44">
        <f>AU126+AQ127-AR127</f>
        <v/>
      </c>
      <c r="AT127" s="44">
        <f>MIN(AS127,MAX(0,$C127-SUMIFS($H127:$AU127,$H$6:$AU$6,"Rest",$H$5:$AU$5,"&lt;"&amp;AS$5)))</f>
        <v/>
      </c>
      <c r="AU127" s="44">
        <f>ROUND(AS127-AT127,2)</f>
        <v/>
      </c>
    </row>
    <row r="128">
      <c r="A128" s="43" t="n">
        <v>121</v>
      </c>
      <c r="B128" s="45">
        <f>EDATE(Plan!$C$7,A128-1)</f>
        <v/>
      </c>
      <c r="C128" s="46">
        <f>IF(F127&lt;=0.005,0,MAX(0,Plan!$C$6-SUMIF($H$6:$AU$6,"Min paid",H128:AU128)))</f>
        <v/>
      </c>
      <c r="D128" s="46">
        <f>SUMIF($H$6:$AU$6,"Interest",H128:AU128)</f>
        <v/>
      </c>
      <c r="E128" s="46">
        <f>SUMIF($H$6:$AU$6,"Min paid",H128:AU128)+SUMIF($H$6:$AU$6,"Extra paid",H128:AU128)</f>
        <v/>
      </c>
      <c r="F128" s="46">
        <f>SUMIF($H$6:$AU$6,"Balance",H128:AU128)</f>
        <v/>
      </c>
      <c r="G128" s="47">
        <f>IF(AND(F128&lt;=0.005,F127&gt;0.005),A128,"")</f>
        <v/>
      </c>
      <c r="H128" s="44">
        <f>ROUND(L127*N(Debts!$D$6)/12,2)</f>
        <v/>
      </c>
      <c r="I128" s="44">
        <f>MIN(N(Debts!$E$6),L127+H128)</f>
        <v/>
      </c>
      <c r="J128" s="44">
        <f>L127+H128-I128</f>
        <v/>
      </c>
      <c r="K128" s="44">
        <f>MIN(J128,MAX(0,$C128-SUMIFS($H128:$AU128,$H$6:$AU$6,"Rest",$H$5:$AU$5,"&lt;"&amp;J$5)))</f>
        <v/>
      </c>
      <c r="L128" s="44">
        <f>ROUND(J128-K128,2)</f>
        <v/>
      </c>
      <c r="M128" s="44">
        <f>ROUND(Q127*N(Debts!$D$7)/12,2)</f>
        <v/>
      </c>
      <c r="N128" s="44">
        <f>MIN(N(Debts!$E$7),Q127+M128)</f>
        <v/>
      </c>
      <c r="O128" s="44">
        <f>Q127+M128-N128</f>
        <v/>
      </c>
      <c r="P128" s="44">
        <f>MIN(O128,MAX(0,$C128-SUMIFS($H128:$AU128,$H$6:$AU$6,"Rest",$H$5:$AU$5,"&lt;"&amp;O$5)))</f>
        <v/>
      </c>
      <c r="Q128" s="44">
        <f>ROUND(O128-P128,2)</f>
        <v/>
      </c>
      <c r="R128" s="44">
        <f>ROUND(V127*N(Debts!$D$8)/12,2)</f>
        <v/>
      </c>
      <c r="S128" s="44">
        <f>MIN(N(Debts!$E$8),V127+R128)</f>
        <v/>
      </c>
      <c r="T128" s="44">
        <f>V127+R128-S128</f>
        <v/>
      </c>
      <c r="U128" s="44">
        <f>MIN(T128,MAX(0,$C128-SUMIFS($H128:$AU128,$H$6:$AU$6,"Rest",$H$5:$AU$5,"&lt;"&amp;T$5)))</f>
        <v/>
      </c>
      <c r="V128" s="44">
        <f>ROUND(T128-U128,2)</f>
        <v/>
      </c>
      <c r="W128" s="44">
        <f>ROUND(AA127*N(Debts!$D$9)/12,2)</f>
        <v/>
      </c>
      <c r="X128" s="44">
        <f>MIN(N(Debts!$E$9),AA127+W128)</f>
        <v/>
      </c>
      <c r="Y128" s="44">
        <f>AA127+W128-X128</f>
        <v/>
      </c>
      <c r="Z128" s="44">
        <f>MIN(Y128,MAX(0,$C128-SUMIFS($H128:$AU128,$H$6:$AU$6,"Rest",$H$5:$AU$5,"&lt;"&amp;Y$5)))</f>
        <v/>
      </c>
      <c r="AA128" s="44">
        <f>ROUND(Y128-Z128,2)</f>
        <v/>
      </c>
      <c r="AB128" s="44">
        <f>ROUND(AF127*N(Debts!$D$10)/12,2)</f>
        <v/>
      </c>
      <c r="AC128" s="44">
        <f>MIN(N(Debts!$E$10),AF127+AB128)</f>
        <v/>
      </c>
      <c r="AD128" s="44">
        <f>AF127+AB128-AC128</f>
        <v/>
      </c>
      <c r="AE128" s="44">
        <f>MIN(AD128,MAX(0,$C128-SUMIFS($H128:$AU128,$H$6:$AU$6,"Rest",$H$5:$AU$5,"&lt;"&amp;AD$5)))</f>
        <v/>
      </c>
      <c r="AF128" s="44">
        <f>ROUND(AD128-AE128,2)</f>
        <v/>
      </c>
      <c r="AG128" s="44">
        <f>ROUND(AK127*N(Debts!$D$11)/12,2)</f>
        <v/>
      </c>
      <c r="AH128" s="44">
        <f>MIN(N(Debts!$E$11),AK127+AG128)</f>
        <v/>
      </c>
      <c r="AI128" s="44">
        <f>AK127+AG128-AH128</f>
        <v/>
      </c>
      <c r="AJ128" s="44">
        <f>MIN(AI128,MAX(0,$C128-SUMIFS($H128:$AU128,$H$6:$AU$6,"Rest",$H$5:$AU$5,"&lt;"&amp;AI$5)))</f>
        <v/>
      </c>
      <c r="AK128" s="44">
        <f>ROUND(AI128-AJ128,2)</f>
        <v/>
      </c>
      <c r="AL128" s="44">
        <f>ROUND(AP127*N(Debts!$D$12)/12,2)</f>
        <v/>
      </c>
      <c r="AM128" s="44">
        <f>MIN(N(Debts!$E$12),AP127+AL128)</f>
        <v/>
      </c>
      <c r="AN128" s="44">
        <f>AP127+AL128-AM128</f>
        <v/>
      </c>
      <c r="AO128" s="44">
        <f>MIN(AN128,MAX(0,$C128-SUMIFS($H128:$AU128,$H$6:$AU$6,"Rest",$H$5:$AU$5,"&lt;"&amp;AN$5)))</f>
        <v/>
      </c>
      <c r="AP128" s="44">
        <f>ROUND(AN128-AO128,2)</f>
        <v/>
      </c>
      <c r="AQ128" s="44">
        <f>ROUND(AU127*N(Debts!$D$13)/12,2)</f>
        <v/>
      </c>
      <c r="AR128" s="44">
        <f>MIN(N(Debts!$E$13),AU127+AQ128)</f>
        <v/>
      </c>
      <c r="AS128" s="44">
        <f>AU127+AQ128-AR128</f>
        <v/>
      </c>
      <c r="AT128" s="44">
        <f>MIN(AS128,MAX(0,$C128-SUMIFS($H128:$AU128,$H$6:$AU$6,"Rest",$H$5:$AU$5,"&lt;"&amp;AS$5)))</f>
        <v/>
      </c>
      <c r="AU128" s="44">
        <f>ROUND(AS128-AT128,2)</f>
        <v/>
      </c>
    </row>
    <row r="129">
      <c r="A129" s="43" t="n">
        <v>122</v>
      </c>
      <c r="B129" s="45">
        <f>EDATE(Plan!$C$7,A129-1)</f>
        <v/>
      </c>
      <c r="C129" s="46">
        <f>IF(F128&lt;=0.005,0,MAX(0,Plan!$C$6-SUMIF($H$6:$AU$6,"Min paid",H129:AU129)))</f>
        <v/>
      </c>
      <c r="D129" s="46">
        <f>SUMIF($H$6:$AU$6,"Interest",H129:AU129)</f>
        <v/>
      </c>
      <c r="E129" s="46">
        <f>SUMIF($H$6:$AU$6,"Min paid",H129:AU129)+SUMIF($H$6:$AU$6,"Extra paid",H129:AU129)</f>
        <v/>
      </c>
      <c r="F129" s="46">
        <f>SUMIF($H$6:$AU$6,"Balance",H129:AU129)</f>
        <v/>
      </c>
      <c r="G129" s="47">
        <f>IF(AND(F129&lt;=0.005,F128&gt;0.005),A129,"")</f>
        <v/>
      </c>
      <c r="H129" s="44">
        <f>ROUND(L128*N(Debts!$D$6)/12,2)</f>
        <v/>
      </c>
      <c r="I129" s="44">
        <f>MIN(N(Debts!$E$6),L128+H129)</f>
        <v/>
      </c>
      <c r="J129" s="44">
        <f>L128+H129-I129</f>
        <v/>
      </c>
      <c r="K129" s="44">
        <f>MIN(J129,MAX(0,$C129-SUMIFS($H129:$AU129,$H$6:$AU$6,"Rest",$H$5:$AU$5,"&lt;"&amp;J$5)))</f>
        <v/>
      </c>
      <c r="L129" s="44">
        <f>ROUND(J129-K129,2)</f>
        <v/>
      </c>
      <c r="M129" s="44">
        <f>ROUND(Q128*N(Debts!$D$7)/12,2)</f>
        <v/>
      </c>
      <c r="N129" s="44">
        <f>MIN(N(Debts!$E$7),Q128+M129)</f>
        <v/>
      </c>
      <c r="O129" s="44">
        <f>Q128+M129-N129</f>
        <v/>
      </c>
      <c r="P129" s="44">
        <f>MIN(O129,MAX(0,$C129-SUMIFS($H129:$AU129,$H$6:$AU$6,"Rest",$H$5:$AU$5,"&lt;"&amp;O$5)))</f>
        <v/>
      </c>
      <c r="Q129" s="44">
        <f>ROUND(O129-P129,2)</f>
        <v/>
      </c>
      <c r="R129" s="44">
        <f>ROUND(V128*N(Debts!$D$8)/12,2)</f>
        <v/>
      </c>
      <c r="S129" s="44">
        <f>MIN(N(Debts!$E$8),V128+R129)</f>
        <v/>
      </c>
      <c r="T129" s="44">
        <f>V128+R129-S129</f>
        <v/>
      </c>
      <c r="U129" s="44">
        <f>MIN(T129,MAX(0,$C129-SUMIFS($H129:$AU129,$H$6:$AU$6,"Rest",$H$5:$AU$5,"&lt;"&amp;T$5)))</f>
        <v/>
      </c>
      <c r="V129" s="44">
        <f>ROUND(T129-U129,2)</f>
        <v/>
      </c>
      <c r="W129" s="44">
        <f>ROUND(AA128*N(Debts!$D$9)/12,2)</f>
        <v/>
      </c>
      <c r="X129" s="44">
        <f>MIN(N(Debts!$E$9),AA128+W129)</f>
        <v/>
      </c>
      <c r="Y129" s="44">
        <f>AA128+W129-X129</f>
        <v/>
      </c>
      <c r="Z129" s="44">
        <f>MIN(Y129,MAX(0,$C129-SUMIFS($H129:$AU129,$H$6:$AU$6,"Rest",$H$5:$AU$5,"&lt;"&amp;Y$5)))</f>
        <v/>
      </c>
      <c r="AA129" s="44">
        <f>ROUND(Y129-Z129,2)</f>
        <v/>
      </c>
      <c r="AB129" s="44">
        <f>ROUND(AF128*N(Debts!$D$10)/12,2)</f>
        <v/>
      </c>
      <c r="AC129" s="44">
        <f>MIN(N(Debts!$E$10),AF128+AB129)</f>
        <v/>
      </c>
      <c r="AD129" s="44">
        <f>AF128+AB129-AC129</f>
        <v/>
      </c>
      <c r="AE129" s="44">
        <f>MIN(AD129,MAX(0,$C129-SUMIFS($H129:$AU129,$H$6:$AU$6,"Rest",$H$5:$AU$5,"&lt;"&amp;AD$5)))</f>
        <v/>
      </c>
      <c r="AF129" s="44">
        <f>ROUND(AD129-AE129,2)</f>
        <v/>
      </c>
      <c r="AG129" s="44">
        <f>ROUND(AK128*N(Debts!$D$11)/12,2)</f>
        <v/>
      </c>
      <c r="AH129" s="44">
        <f>MIN(N(Debts!$E$11),AK128+AG129)</f>
        <v/>
      </c>
      <c r="AI129" s="44">
        <f>AK128+AG129-AH129</f>
        <v/>
      </c>
      <c r="AJ129" s="44">
        <f>MIN(AI129,MAX(0,$C129-SUMIFS($H129:$AU129,$H$6:$AU$6,"Rest",$H$5:$AU$5,"&lt;"&amp;AI$5)))</f>
        <v/>
      </c>
      <c r="AK129" s="44">
        <f>ROUND(AI129-AJ129,2)</f>
        <v/>
      </c>
      <c r="AL129" s="44">
        <f>ROUND(AP128*N(Debts!$D$12)/12,2)</f>
        <v/>
      </c>
      <c r="AM129" s="44">
        <f>MIN(N(Debts!$E$12),AP128+AL129)</f>
        <v/>
      </c>
      <c r="AN129" s="44">
        <f>AP128+AL129-AM129</f>
        <v/>
      </c>
      <c r="AO129" s="44">
        <f>MIN(AN129,MAX(0,$C129-SUMIFS($H129:$AU129,$H$6:$AU$6,"Rest",$H$5:$AU$5,"&lt;"&amp;AN$5)))</f>
        <v/>
      </c>
      <c r="AP129" s="44">
        <f>ROUND(AN129-AO129,2)</f>
        <v/>
      </c>
      <c r="AQ129" s="44">
        <f>ROUND(AU128*N(Debts!$D$13)/12,2)</f>
        <v/>
      </c>
      <c r="AR129" s="44">
        <f>MIN(N(Debts!$E$13),AU128+AQ129)</f>
        <v/>
      </c>
      <c r="AS129" s="44">
        <f>AU128+AQ129-AR129</f>
        <v/>
      </c>
      <c r="AT129" s="44">
        <f>MIN(AS129,MAX(0,$C129-SUMIFS($H129:$AU129,$H$6:$AU$6,"Rest",$H$5:$AU$5,"&lt;"&amp;AS$5)))</f>
        <v/>
      </c>
      <c r="AU129" s="44">
        <f>ROUND(AS129-AT129,2)</f>
        <v/>
      </c>
    </row>
    <row r="130">
      <c r="A130" s="43" t="n">
        <v>123</v>
      </c>
      <c r="B130" s="45">
        <f>EDATE(Plan!$C$7,A130-1)</f>
        <v/>
      </c>
      <c r="C130" s="46">
        <f>IF(F129&lt;=0.005,0,MAX(0,Plan!$C$6-SUMIF($H$6:$AU$6,"Min paid",H130:AU130)))</f>
        <v/>
      </c>
      <c r="D130" s="46">
        <f>SUMIF($H$6:$AU$6,"Interest",H130:AU130)</f>
        <v/>
      </c>
      <c r="E130" s="46">
        <f>SUMIF($H$6:$AU$6,"Min paid",H130:AU130)+SUMIF($H$6:$AU$6,"Extra paid",H130:AU130)</f>
        <v/>
      </c>
      <c r="F130" s="46">
        <f>SUMIF($H$6:$AU$6,"Balance",H130:AU130)</f>
        <v/>
      </c>
      <c r="G130" s="47">
        <f>IF(AND(F130&lt;=0.005,F129&gt;0.005),A130,"")</f>
        <v/>
      </c>
      <c r="H130" s="44">
        <f>ROUND(L129*N(Debts!$D$6)/12,2)</f>
        <v/>
      </c>
      <c r="I130" s="44">
        <f>MIN(N(Debts!$E$6),L129+H130)</f>
        <v/>
      </c>
      <c r="J130" s="44">
        <f>L129+H130-I130</f>
        <v/>
      </c>
      <c r="K130" s="44">
        <f>MIN(J130,MAX(0,$C130-SUMIFS($H130:$AU130,$H$6:$AU$6,"Rest",$H$5:$AU$5,"&lt;"&amp;J$5)))</f>
        <v/>
      </c>
      <c r="L130" s="44">
        <f>ROUND(J130-K130,2)</f>
        <v/>
      </c>
      <c r="M130" s="44">
        <f>ROUND(Q129*N(Debts!$D$7)/12,2)</f>
        <v/>
      </c>
      <c r="N130" s="44">
        <f>MIN(N(Debts!$E$7),Q129+M130)</f>
        <v/>
      </c>
      <c r="O130" s="44">
        <f>Q129+M130-N130</f>
        <v/>
      </c>
      <c r="P130" s="44">
        <f>MIN(O130,MAX(0,$C130-SUMIFS($H130:$AU130,$H$6:$AU$6,"Rest",$H$5:$AU$5,"&lt;"&amp;O$5)))</f>
        <v/>
      </c>
      <c r="Q130" s="44">
        <f>ROUND(O130-P130,2)</f>
        <v/>
      </c>
      <c r="R130" s="44">
        <f>ROUND(V129*N(Debts!$D$8)/12,2)</f>
        <v/>
      </c>
      <c r="S130" s="44">
        <f>MIN(N(Debts!$E$8),V129+R130)</f>
        <v/>
      </c>
      <c r="T130" s="44">
        <f>V129+R130-S130</f>
        <v/>
      </c>
      <c r="U130" s="44">
        <f>MIN(T130,MAX(0,$C130-SUMIFS($H130:$AU130,$H$6:$AU$6,"Rest",$H$5:$AU$5,"&lt;"&amp;T$5)))</f>
        <v/>
      </c>
      <c r="V130" s="44">
        <f>ROUND(T130-U130,2)</f>
        <v/>
      </c>
      <c r="W130" s="44">
        <f>ROUND(AA129*N(Debts!$D$9)/12,2)</f>
        <v/>
      </c>
      <c r="X130" s="44">
        <f>MIN(N(Debts!$E$9),AA129+W130)</f>
        <v/>
      </c>
      <c r="Y130" s="44">
        <f>AA129+W130-X130</f>
        <v/>
      </c>
      <c r="Z130" s="44">
        <f>MIN(Y130,MAX(0,$C130-SUMIFS($H130:$AU130,$H$6:$AU$6,"Rest",$H$5:$AU$5,"&lt;"&amp;Y$5)))</f>
        <v/>
      </c>
      <c r="AA130" s="44">
        <f>ROUND(Y130-Z130,2)</f>
        <v/>
      </c>
      <c r="AB130" s="44">
        <f>ROUND(AF129*N(Debts!$D$10)/12,2)</f>
        <v/>
      </c>
      <c r="AC130" s="44">
        <f>MIN(N(Debts!$E$10),AF129+AB130)</f>
        <v/>
      </c>
      <c r="AD130" s="44">
        <f>AF129+AB130-AC130</f>
        <v/>
      </c>
      <c r="AE130" s="44">
        <f>MIN(AD130,MAX(0,$C130-SUMIFS($H130:$AU130,$H$6:$AU$6,"Rest",$H$5:$AU$5,"&lt;"&amp;AD$5)))</f>
        <v/>
      </c>
      <c r="AF130" s="44">
        <f>ROUND(AD130-AE130,2)</f>
        <v/>
      </c>
      <c r="AG130" s="44">
        <f>ROUND(AK129*N(Debts!$D$11)/12,2)</f>
        <v/>
      </c>
      <c r="AH130" s="44">
        <f>MIN(N(Debts!$E$11),AK129+AG130)</f>
        <v/>
      </c>
      <c r="AI130" s="44">
        <f>AK129+AG130-AH130</f>
        <v/>
      </c>
      <c r="AJ130" s="44">
        <f>MIN(AI130,MAX(0,$C130-SUMIFS($H130:$AU130,$H$6:$AU$6,"Rest",$H$5:$AU$5,"&lt;"&amp;AI$5)))</f>
        <v/>
      </c>
      <c r="AK130" s="44">
        <f>ROUND(AI130-AJ130,2)</f>
        <v/>
      </c>
      <c r="AL130" s="44">
        <f>ROUND(AP129*N(Debts!$D$12)/12,2)</f>
        <v/>
      </c>
      <c r="AM130" s="44">
        <f>MIN(N(Debts!$E$12),AP129+AL130)</f>
        <v/>
      </c>
      <c r="AN130" s="44">
        <f>AP129+AL130-AM130</f>
        <v/>
      </c>
      <c r="AO130" s="44">
        <f>MIN(AN130,MAX(0,$C130-SUMIFS($H130:$AU130,$H$6:$AU$6,"Rest",$H$5:$AU$5,"&lt;"&amp;AN$5)))</f>
        <v/>
      </c>
      <c r="AP130" s="44">
        <f>ROUND(AN130-AO130,2)</f>
        <v/>
      </c>
      <c r="AQ130" s="44">
        <f>ROUND(AU129*N(Debts!$D$13)/12,2)</f>
        <v/>
      </c>
      <c r="AR130" s="44">
        <f>MIN(N(Debts!$E$13),AU129+AQ130)</f>
        <v/>
      </c>
      <c r="AS130" s="44">
        <f>AU129+AQ130-AR130</f>
        <v/>
      </c>
      <c r="AT130" s="44">
        <f>MIN(AS130,MAX(0,$C130-SUMIFS($H130:$AU130,$H$6:$AU$6,"Rest",$H$5:$AU$5,"&lt;"&amp;AS$5)))</f>
        <v/>
      </c>
      <c r="AU130" s="44">
        <f>ROUND(AS130-AT130,2)</f>
        <v/>
      </c>
    </row>
    <row r="131">
      <c r="A131" s="43" t="n">
        <v>124</v>
      </c>
      <c r="B131" s="45">
        <f>EDATE(Plan!$C$7,A131-1)</f>
        <v/>
      </c>
      <c r="C131" s="46">
        <f>IF(F130&lt;=0.005,0,MAX(0,Plan!$C$6-SUMIF($H$6:$AU$6,"Min paid",H131:AU131)))</f>
        <v/>
      </c>
      <c r="D131" s="46">
        <f>SUMIF($H$6:$AU$6,"Interest",H131:AU131)</f>
        <v/>
      </c>
      <c r="E131" s="46">
        <f>SUMIF($H$6:$AU$6,"Min paid",H131:AU131)+SUMIF($H$6:$AU$6,"Extra paid",H131:AU131)</f>
        <v/>
      </c>
      <c r="F131" s="46">
        <f>SUMIF($H$6:$AU$6,"Balance",H131:AU131)</f>
        <v/>
      </c>
      <c r="G131" s="47">
        <f>IF(AND(F131&lt;=0.005,F130&gt;0.005),A131,"")</f>
        <v/>
      </c>
      <c r="H131" s="44">
        <f>ROUND(L130*N(Debts!$D$6)/12,2)</f>
        <v/>
      </c>
      <c r="I131" s="44">
        <f>MIN(N(Debts!$E$6),L130+H131)</f>
        <v/>
      </c>
      <c r="J131" s="44">
        <f>L130+H131-I131</f>
        <v/>
      </c>
      <c r="K131" s="44">
        <f>MIN(J131,MAX(0,$C131-SUMIFS($H131:$AU131,$H$6:$AU$6,"Rest",$H$5:$AU$5,"&lt;"&amp;J$5)))</f>
        <v/>
      </c>
      <c r="L131" s="44">
        <f>ROUND(J131-K131,2)</f>
        <v/>
      </c>
      <c r="M131" s="44">
        <f>ROUND(Q130*N(Debts!$D$7)/12,2)</f>
        <v/>
      </c>
      <c r="N131" s="44">
        <f>MIN(N(Debts!$E$7),Q130+M131)</f>
        <v/>
      </c>
      <c r="O131" s="44">
        <f>Q130+M131-N131</f>
        <v/>
      </c>
      <c r="P131" s="44">
        <f>MIN(O131,MAX(0,$C131-SUMIFS($H131:$AU131,$H$6:$AU$6,"Rest",$H$5:$AU$5,"&lt;"&amp;O$5)))</f>
        <v/>
      </c>
      <c r="Q131" s="44">
        <f>ROUND(O131-P131,2)</f>
        <v/>
      </c>
      <c r="R131" s="44">
        <f>ROUND(V130*N(Debts!$D$8)/12,2)</f>
        <v/>
      </c>
      <c r="S131" s="44">
        <f>MIN(N(Debts!$E$8),V130+R131)</f>
        <v/>
      </c>
      <c r="T131" s="44">
        <f>V130+R131-S131</f>
        <v/>
      </c>
      <c r="U131" s="44">
        <f>MIN(T131,MAX(0,$C131-SUMIFS($H131:$AU131,$H$6:$AU$6,"Rest",$H$5:$AU$5,"&lt;"&amp;T$5)))</f>
        <v/>
      </c>
      <c r="V131" s="44">
        <f>ROUND(T131-U131,2)</f>
        <v/>
      </c>
      <c r="W131" s="44">
        <f>ROUND(AA130*N(Debts!$D$9)/12,2)</f>
        <v/>
      </c>
      <c r="X131" s="44">
        <f>MIN(N(Debts!$E$9),AA130+W131)</f>
        <v/>
      </c>
      <c r="Y131" s="44">
        <f>AA130+W131-X131</f>
        <v/>
      </c>
      <c r="Z131" s="44">
        <f>MIN(Y131,MAX(0,$C131-SUMIFS($H131:$AU131,$H$6:$AU$6,"Rest",$H$5:$AU$5,"&lt;"&amp;Y$5)))</f>
        <v/>
      </c>
      <c r="AA131" s="44">
        <f>ROUND(Y131-Z131,2)</f>
        <v/>
      </c>
      <c r="AB131" s="44">
        <f>ROUND(AF130*N(Debts!$D$10)/12,2)</f>
        <v/>
      </c>
      <c r="AC131" s="44">
        <f>MIN(N(Debts!$E$10),AF130+AB131)</f>
        <v/>
      </c>
      <c r="AD131" s="44">
        <f>AF130+AB131-AC131</f>
        <v/>
      </c>
      <c r="AE131" s="44">
        <f>MIN(AD131,MAX(0,$C131-SUMIFS($H131:$AU131,$H$6:$AU$6,"Rest",$H$5:$AU$5,"&lt;"&amp;AD$5)))</f>
        <v/>
      </c>
      <c r="AF131" s="44">
        <f>ROUND(AD131-AE131,2)</f>
        <v/>
      </c>
      <c r="AG131" s="44">
        <f>ROUND(AK130*N(Debts!$D$11)/12,2)</f>
        <v/>
      </c>
      <c r="AH131" s="44">
        <f>MIN(N(Debts!$E$11),AK130+AG131)</f>
        <v/>
      </c>
      <c r="AI131" s="44">
        <f>AK130+AG131-AH131</f>
        <v/>
      </c>
      <c r="AJ131" s="44">
        <f>MIN(AI131,MAX(0,$C131-SUMIFS($H131:$AU131,$H$6:$AU$6,"Rest",$H$5:$AU$5,"&lt;"&amp;AI$5)))</f>
        <v/>
      </c>
      <c r="AK131" s="44">
        <f>ROUND(AI131-AJ131,2)</f>
        <v/>
      </c>
      <c r="AL131" s="44">
        <f>ROUND(AP130*N(Debts!$D$12)/12,2)</f>
        <v/>
      </c>
      <c r="AM131" s="44">
        <f>MIN(N(Debts!$E$12),AP130+AL131)</f>
        <v/>
      </c>
      <c r="AN131" s="44">
        <f>AP130+AL131-AM131</f>
        <v/>
      </c>
      <c r="AO131" s="44">
        <f>MIN(AN131,MAX(0,$C131-SUMIFS($H131:$AU131,$H$6:$AU$6,"Rest",$H$5:$AU$5,"&lt;"&amp;AN$5)))</f>
        <v/>
      </c>
      <c r="AP131" s="44">
        <f>ROUND(AN131-AO131,2)</f>
        <v/>
      </c>
      <c r="AQ131" s="44">
        <f>ROUND(AU130*N(Debts!$D$13)/12,2)</f>
        <v/>
      </c>
      <c r="AR131" s="44">
        <f>MIN(N(Debts!$E$13),AU130+AQ131)</f>
        <v/>
      </c>
      <c r="AS131" s="44">
        <f>AU130+AQ131-AR131</f>
        <v/>
      </c>
      <c r="AT131" s="44">
        <f>MIN(AS131,MAX(0,$C131-SUMIFS($H131:$AU131,$H$6:$AU$6,"Rest",$H$5:$AU$5,"&lt;"&amp;AS$5)))</f>
        <v/>
      </c>
      <c r="AU131" s="44">
        <f>ROUND(AS131-AT131,2)</f>
        <v/>
      </c>
    </row>
    <row r="132">
      <c r="A132" s="43" t="n">
        <v>125</v>
      </c>
      <c r="B132" s="45">
        <f>EDATE(Plan!$C$7,A132-1)</f>
        <v/>
      </c>
      <c r="C132" s="46">
        <f>IF(F131&lt;=0.005,0,MAX(0,Plan!$C$6-SUMIF($H$6:$AU$6,"Min paid",H132:AU132)))</f>
        <v/>
      </c>
      <c r="D132" s="46">
        <f>SUMIF($H$6:$AU$6,"Interest",H132:AU132)</f>
        <v/>
      </c>
      <c r="E132" s="46">
        <f>SUMIF($H$6:$AU$6,"Min paid",H132:AU132)+SUMIF($H$6:$AU$6,"Extra paid",H132:AU132)</f>
        <v/>
      </c>
      <c r="F132" s="46">
        <f>SUMIF($H$6:$AU$6,"Balance",H132:AU132)</f>
        <v/>
      </c>
      <c r="G132" s="47">
        <f>IF(AND(F132&lt;=0.005,F131&gt;0.005),A132,"")</f>
        <v/>
      </c>
      <c r="H132" s="44">
        <f>ROUND(L131*N(Debts!$D$6)/12,2)</f>
        <v/>
      </c>
      <c r="I132" s="44">
        <f>MIN(N(Debts!$E$6),L131+H132)</f>
        <v/>
      </c>
      <c r="J132" s="44">
        <f>L131+H132-I132</f>
        <v/>
      </c>
      <c r="K132" s="44">
        <f>MIN(J132,MAX(0,$C132-SUMIFS($H132:$AU132,$H$6:$AU$6,"Rest",$H$5:$AU$5,"&lt;"&amp;J$5)))</f>
        <v/>
      </c>
      <c r="L132" s="44">
        <f>ROUND(J132-K132,2)</f>
        <v/>
      </c>
      <c r="M132" s="44">
        <f>ROUND(Q131*N(Debts!$D$7)/12,2)</f>
        <v/>
      </c>
      <c r="N132" s="44">
        <f>MIN(N(Debts!$E$7),Q131+M132)</f>
        <v/>
      </c>
      <c r="O132" s="44">
        <f>Q131+M132-N132</f>
        <v/>
      </c>
      <c r="P132" s="44">
        <f>MIN(O132,MAX(0,$C132-SUMIFS($H132:$AU132,$H$6:$AU$6,"Rest",$H$5:$AU$5,"&lt;"&amp;O$5)))</f>
        <v/>
      </c>
      <c r="Q132" s="44">
        <f>ROUND(O132-P132,2)</f>
        <v/>
      </c>
      <c r="R132" s="44">
        <f>ROUND(V131*N(Debts!$D$8)/12,2)</f>
        <v/>
      </c>
      <c r="S132" s="44">
        <f>MIN(N(Debts!$E$8),V131+R132)</f>
        <v/>
      </c>
      <c r="T132" s="44">
        <f>V131+R132-S132</f>
        <v/>
      </c>
      <c r="U132" s="44">
        <f>MIN(T132,MAX(0,$C132-SUMIFS($H132:$AU132,$H$6:$AU$6,"Rest",$H$5:$AU$5,"&lt;"&amp;T$5)))</f>
        <v/>
      </c>
      <c r="V132" s="44">
        <f>ROUND(T132-U132,2)</f>
        <v/>
      </c>
      <c r="W132" s="44">
        <f>ROUND(AA131*N(Debts!$D$9)/12,2)</f>
        <v/>
      </c>
      <c r="X132" s="44">
        <f>MIN(N(Debts!$E$9),AA131+W132)</f>
        <v/>
      </c>
      <c r="Y132" s="44">
        <f>AA131+W132-X132</f>
        <v/>
      </c>
      <c r="Z132" s="44">
        <f>MIN(Y132,MAX(0,$C132-SUMIFS($H132:$AU132,$H$6:$AU$6,"Rest",$H$5:$AU$5,"&lt;"&amp;Y$5)))</f>
        <v/>
      </c>
      <c r="AA132" s="44">
        <f>ROUND(Y132-Z132,2)</f>
        <v/>
      </c>
      <c r="AB132" s="44">
        <f>ROUND(AF131*N(Debts!$D$10)/12,2)</f>
        <v/>
      </c>
      <c r="AC132" s="44">
        <f>MIN(N(Debts!$E$10),AF131+AB132)</f>
        <v/>
      </c>
      <c r="AD132" s="44">
        <f>AF131+AB132-AC132</f>
        <v/>
      </c>
      <c r="AE132" s="44">
        <f>MIN(AD132,MAX(0,$C132-SUMIFS($H132:$AU132,$H$6:$AU$6,"Rest",$H$5:$AU$5,"&lt;"&amp;AD$5)))</f>
        <v/>
      </c>
      <c r="AF132" s="44">
        <f>ROUND(AD132-AE132,2)</f>
        <v/>
      </c>
      <c r="AG132" s="44">
        <f>ROUND(AK131*N(Debts!$D$11)/12,2)</f>
        <v/>
      </c>
      <c r="AH132" s="44">
        <f>MIN(N(Debts!$E$11),AK131+AG132)</f>
        <v/>
      </c>
      <c r="AI132" s="44">
        <f>AK131+AG132-AH132</f>
        <v/>
      </c>
      <c r="AJ132" s="44">
        <f>MIN(AI132,MAX(0,$C132-SUMIFS($H132:$AU132,$H$6:$AU$6,"Rest",$H$5:$AU$5,"&lt;"&amp;AI$5)))</f>
        <v/>
      </c>
      <c r="AK132" s="44">
        <f>ROUND(AI132-AJ132,2)</f>
        <v/>
      </c>
      <c r="AL132" s="44">
        <f>ROUND(AP131*N(Debts!$D$12)/12,2)</f>
        <v/>
      </c>
      <c r="AM132" s="44">
        <f>MIN(N(Debts!$E$12),AP131+AL132)</f>
        <v/>
      </c>
      <c r="AN132" s="44">
        <f>AP131+AL132-AM132</f>
        <v/>
      </c>
      <c r="AO132" s="44">
        <f>MIN(AN132,MAX(0,$C132-SUMIFS($H132:$AU132,$H$6:$AU$6,"Rest",$H$5:$AU$5,"&lt;"&amp;AN$5)))</f>
        <v/>
      </c>
      <c r="AP132" s="44">
        <f>ROUND(AN132-AO132,2)</f>
        <v/>
      </c>
      <c r="AQ132" s="44">
        <f>ROUND(AU131*N(Debts!$D$13)/12,2)</f>
        <v/>
      </c>
      <c r="AR132" s="44">
        <f>MIN(N(Debts!$E$13),AU131+AQ132)</f>
        <v/>
      </c>
      <c r="AS132" s="44">
        <f>AU131+AQ132-AR132</f>
        <v/>
      </c>
      <c r="AT132" s="44">
        <f>MIN(AS132,MAX(0,$C132-SUMIFS($H132:$AU132,$H$6:$AU$6,"Rest",$H$5:$AU$5,"&lt;"&amp;AS$5)))</f>
        <v/>
      </c>
      <c r="AU132" s="44">
        <f>ROUND(AS132-AT132,2)</f>
        <v/>
      </c>
    </row>
    <row r="133">
      <c r="A133" s="43" t="n">
        <v>126</v>
      </c>
      <c r="B133" s="45">
        <f>EDATE(Plan!$C$7,A133-1)</f>
        <v/>
      </c>
      <c r="C133" s="46">
        <f>IF(F132&lt;=0.005,0,MAX(0,Plan!$C$6-SUMIF($H$6:$AU$6,"Min paid",H133:AU133)))</f>
        <v/>
      </c>
      <c r="D133" s="46">
        <f>SUMIF($H$6:$AU$6,"Interest",H133:AU133)</f>
        <v/>
      </c>
      <c r="E133" s="46">
        <f>SUMIF($H$6:$AU$6,"Min paid",H133:AU133)+SUMIF($H$6:$AU$6,"Extra paid",H133:AU133)</f>
        <v/>
      </c>
      <c r="F133" s="46">
        <f>SUMIF($H$6:$AU$6,"Balance",H133:AU133)</f>
        <v/>
      </c>
      <c r="G133" s="47">
        <f>IF(AND(F133&lt;=0.005,F132&gt;0.005),A133,"")</f>
        <v/>
      </c>
      <c r="H133" s="44">
        <f>ROUND(L132*N(Debts!$D$6)/12,2)</f>
        <v/>
      </c>
      <c r="I133" s="44">
        <f>MIN(N(Debts!$E$6),L132+H133)</f>
        <v/>
      </c>
      <c r="J133" s="44">
        <f>L132+H133-I133</f>
        <v/>
      </c>
      <c r="K133" s="44">
        <f>MIN(J133,MAX(0,$C133-SUMIFS($H133:$AU133,$H$6:$AU$6,"Rest",$H$5:$AU$5,"&lt;"&amp;J$5)))</f>
        <v/>
      </c>
      <c r="L133" s="44">
        <f>ROUND(J133-K133,2)</f>
        <v/>
      </c>
      <c r="M133" s="44">
        <f>ROUND(Q132*N(Debts!$D$7)/12,2)</f>
        <v/>
      </c>
      <c r="N133" s="44">
        <f>MIN(N(Debts!$E$7),Q132+M133)</f>
        <v/>
      </c>
      <c r="O133" s="44">
        <f>Q132+M133-N133</f>
        <v/>
      </c>
      <c r="P133" s="44">
        <f>MIN(O133,MAX(0,$C133-SUMIFS($H133:$AU133,$H$6:$AU$6,"Rest",$H$5:$AU$5,"&lt;"&amp;O$5)))</f>
        <v/>
      </c>
      <c r="Q133" s="44">
        <f>ROUND(O133-P133,2)</f>
        <v/>
      </c>
      <c r="R133" s="44">
        <f>ROUND(V132*N(Debts!$D$8)/12,2)</f>
        <v/>
      </c>
      <c r="S133" s="44">
        <f>MIN(N(Debts!$E$8),V132+R133)</f>
        <v/>
      </c>
      <c r="T133" s="44">
        <f>V132+R133-S133</f>
        <v/>
      </c>
      <c r="U133" s="44">
        <f>MIN(T133,MAX(0,$C133-SUMIFS($H133:$AU133,$H$6:$AU$6,"Rest",$H$5:$AU$5,"&lt;"&amp;T$5)))</f>
        <v/>
      </c>
      <c r="V133" s="44">
        <f>ROUND(T133-U133,2)</f>
        <v/>
      </c>
      <c r="W133" s="44">
        <f>ROUND(AA132*N(Debts!$D$9)/12,2)</f>
        <v/>
      </c>
      <c r="X133" s="44">
        <f>MIN(N(Debts!$E$9),AA132+W133)</f>
        <v/>
      </c>
      <c r="Y133" s="44">
        <f>AA132+W133-X133</f>
        <v/>
      </c>
      <c r="Z133" s="44">
        <f>MIN(Y133,MAX(0,$C133-SUMIFS($H133:$AU133,$H$6:$AU$6,"Rest",$H$5:$AU$5,"&lt;"&amp;Y$5)))</f>
        <v/>
      </c>
      <c r="AA133" s="44">
        <f>ROUND(Y133-Z133,2)</f>
        <v/>
      </c>
      <c r="AB133" s="44">
        <f>ROUND(AF132*N(Debts!$D$10)/12,2)</f>
        <v/>
      </c>
      <c r="AC133" s="44">
        <f>MIN(N(Debts!$E$10),AF132+AB133)</f>
        <v/>
      </c>
      <c r="AD133" s="44">
        <f>AF132+AB133-AC133</f>
        <v/>
      </c>
      <c r="AE133" s="44">
        <f>MIN(AD133,MAX(0,$C133-SUMIFS($H133:$AU133,$H$6:$AU$6,"Rest",$H$5:$AU$5,"&lt;"&amp;AD$5)))</f>
        <v/>
      </c>
      <c r="AF133" s="44">
        <f>ROUND(AD133-AE133,2)</f>
        <v/>
      </c>
      <c r="AG133" s="44">
        <f>ROUND(AK132*N(Debts!$D$11)/12,2)</f>
        <v/>
      </c>
      <c r="AH133" s="44">
        <f>MIN(N(Debts!$E$11),AK132+AG133)</f>
        <v/>
      </c>
      <c r="AI133" s="44">
        <f>AK132+AG133-AH133</f>
        <v/>
      </c>
      <c r="AJ133" s="44">
        <f>MIN(AI133,MAX(0,$C133-SUMIFS($H133:$AU133,$H$6:$AU$6,"Rest",$H$5:$AU$5,"&lt;"&amp;AI$5)))</f>
        <v/>
      </c>
      <c r="AK133" s="44">
        <f>ROUND(AI133-AJ133,2)</f>
        <v/>
      </c>
      <c r="AL133" s="44">
        <f>ROUND(AP132*N(Debts!$D$12)/12,2)</f>
        <v/>
      </c>
      <c r="AM133" s="44">
        <f>MIN(N(Debts!$E$12),AP132+AL133)</f>
        <v/>
      </c>
      <c r="AN133" s="44">
        <f>AP132+AL133-AM133</f>
        <v/>
      </c>
      <c r="AO133" s="44">
        <f>MIN(AN133,MAX(0,$C133-SUMIFS($H133:$AU133,$H$6:$AU$6,"Rest",$H$5:$AU$5,"&lt;"&amp;AN$5)))</f>
        <v/>
      </c>
      <c r="AP133" s="44">
        <f>ROUND(AN133-AO133,2)</f>
        <v/>
      </c>
      <c r="AQ133" s="44">
        <f>ROUND(AU132*N(Debts!$D$13)/12,2)</f>
        <v/>
      </c>
      <c r="AR133" s="44">
        <f>MIN(N(Debts!$E$13),AU132+AQ133)</f>
        <v/>
      </c>
      <c r="AS133" s="44">
        <f>AU132+AQ133-AR133</f>
        <v/>
      </c>
      <c r="AT133" s="44">
        <f>MIN(AS133,MAX(0,$C133-SUMIFS($H133:$AU133,$H$6:$AU$6,"Rest",$H$5:$AU$5,"&lt;"&amp;AS$5)))</f>
        <v/>
      </c>
      <c r="AU133" s="44">
        <f>ROUND(AS133-AT133,2)</f>
        <v/>
      </c>
    </row>
    <row r="134">
      <c r="A134" s="43" t="n">
        <v>127</v>
      </c>
      <c r="B134" s="45">
        <f>EDATE(Plan!$C$7,A134-1)</f>
        <v/>
      </c>
      <c r="C134" s="46">
        <f>IF(F133&lt;=0.005,0,MAX(0,Plan!$C$6-SUMIF($H$6:$AU$6,"Min paid",H134:AU134)))</f>
        <v/>
      </c>
      <c r="D134" s="46">
        <f>SUMIF($H$6:$AU$6,"Interest",H134:AU134)</f>
        <v/>
      </c>
      <c r="E134" s="46">
        <f>SUMIF($H$6:$AU$6,"Min paid",H134:AU134)+SUMIF($H$6:$AU$6,"Extra paid",H134:AU134)</f>
        <v/>
      </c>
      <c r="F134" s="46">
        <f>SUMIF($H$6:$AU$6,"Balance",H134:AU134)</f>
        <v/>
      </c>
      <c r="G134" s="47">
        <f>IF(AND(F134&lt;=0.005,F133&gt;0.005),A134,"")</f>
        <v/>
      </c>
      <c r="H134" s="44">
        <f>ROUND(L133*N(Debts!$D$6)/12,2)</f>
        <v/>
      </c>
      <c r="I134" s="44">
        <f>MIN(N(Debts!$E$6),L133+H134)</f>
        <v/>
      </c>
      <c r="J134" s="44">
        <f>L133+H134-I134</f>
        <v/>
      </c>
      <c r="K134" s="44">
        <f>MIN(J134,MAX(0,$C134-SUMIFS($H134:$AU134,$H$6:$AU$6,"Rest",$H$5:$AU$5,"&lt;"&amp;J$5)))</f>
        <v/>
      </c>
      <c r="L134" s="44">
        <f>ROUND(J134-K134,2)</f>
        <v/>
      </c>
      <c r="M134" s="44">
        <f>ROUND(Q133*N(Debts!$D$7)/12,2)</f>
        <v/>
      </c>
      <c r="N134" s="44">
        <f>MIN(N(Debts!$E$7),Q133+M134)</f>
        <v/>
      </c>
      <c r="O134" s="44">
        <f>Q133+M134-N134</f>
        <v/>
      </c>
      <c r="P134" s="44">
        <f>MIN(O134,MAX(0,$C134-SUMIFS($H134:$AU134,$H$6:$AU$6,"Rest",$H$5:$AU$5,"&lt;"&amp;O$5)))</f>
        <v/>
      </c>
      <c r="Q134" s="44">
        <f>ROUND(O134-P134,2)</f>
        <v/>
      </c>
      <c r="R134" s="44">
        <f>ROUND(V133*N(Debts!$D$8)/12,2)</f>
        <v/>
      </c>
      <c r="S134" s="44">
        <f>MIN(N(Debts!$E$8),V133+R134)</f>
        <v/>
      </c>
      <c r="T134" s="44">
        <f>V133+R134-S134</f>
        <v/>
      </c>
      <c r="U134" s="44">
        <f>MIN(T134,MAX(0,$C134-SUMIFS($H134:$AU134,$H$6:$AU$6,"Rest",$H$5:$AU$5,"&lt;"&amp;T$5)))</f>
        <v/>
      </c>
      <c r="V134" s="44">
        <f>ROUND(T134-U134,2)</f>
        <v/>
      </c>
      <c r="W134" s="44">
        <f>ROUND(AA133*N(Debts!$D$9)/12,2)</f>
        <v/>
      </c>
      <c r="X134" s="44">
        <f>MIN(N(Debts!$E$9),AA133+W134)</f>
        <v/>
      </c>
      <c r="Y134" s="44">
        <f>AA133+W134-X134</f>
        <v/>
      </c>
      <c r="Z134" s="44">
        <f>MIN(Y134,MAX(0,$C134-SUMIFS($H134:$AU134,$H$6:$AU$6,"Rest",$H$5:$AU$5,"&lt;"&amp;Y$5)))</f>
        <v/>
      </c>
      <c r="AA134" s="44">
        <f>ROUND(Y134-Z134,2)</f>
        <v/>
      </c>
      <c r="AB134" s="44">
        <f>ROUND(AF133*N(Debts!$D$10)/12,2)</f>
        <v/>
      </c>
      <c r="AC134" s="44">
        <f>MIN(N(Debts!$E$10),AF133+AB134)</f>
        <v/>
      </c>
      <c r="AD134" s="44">
        <f>AF133+AB134-AC134</f>
        <v/>
      </c>
      <c r="AE134" s="44">
        <f>MIN(AD134,MAX(0,$C134-SUMIFS($H134:$AU134,$H$6:$AU$6,"Rest",$H$5:$AU$5,"&lt;"&amp;AD$5)))</f>
        <v/>
      </c>
      <c r="AF134" s="44">
        <f>ROUND(AD134-AE134,2)</f>
        <v/>
      </c>
      <c r="AG134" s="44">
        <f>ROUND(AK133*N(Debts!$D$11)/12,2)</f>
        <v/>
      </c>
      <c r="AH134" s="44">
        <f>MIN(N(Debts!$E$11),AK133+AG134)</f>
        <v/>
      </c>
      <c r="AI134" s="44">
        <f>AK133+AG134-AH134</f>
        <v/>
      </c>
      <c r="AJ134" s="44">
        <f>MIN(AI134,MAX(0,$C134-SUMIFS($H134:$AU134,$H$6:$AU$6,"Rest",$H$5:$AU$5,"&lt;"&amp;AI$5)))</f>
        <v/>
      </c>
      <c r="AK134" s="44">
        <f>ROUND(AI134-AJ134,2)</f>
        <v/>
      </c>
      <c r="AL134" s="44">
        <f>ROUND(AP133*N(Debts!$D$12)/12,2)</f>
        <v/>
      </c>
      <c r="AM134" s="44">
        <f>MIN(N(Debts!$E$12),AP133+AL134)</f>
        <v/>
      </c>
      <c r="AN134" s="44">
        <f>AP133+AL134-AM134</f>
        <v/>
      </c>
      <c r="AO134" s="44">
        <f>MIN(AN134,MAX(0,$C134-SUMIFS($H134:$AU134,$H$6:$AU$6,"Rest",$H$5:$AU$5,"&lt;"&amp;AN$5)))</f>
        <v/>
      </c>
      <c r="AP134" s="44">
        <f>ROUND(AN134-AO134,2)</f>
        <v/>
      </c>
      <c r="AQ134" s="44">
        <f>ROUND(AU133*N(Debts!$D$13)/12,2)</f>
        <v/>
      </c>
      <c r="AR134" s="44">
        <f>MIN(N(Debts!$E$13),AU133+AQ134)</f>
        <v/>
      </c>
      <c r="AS134" s="44">
        <f>AU133+AQ134-AR134</f>
        <v/>
      </c>
      <c r="AT134" s="44">
        <f>MIN(AS134,MAX(0,$C134-SUMIFS($H134:$AU134,$H$6:$AU$6,"Rest",$H$5:$AU$5,"&lt;"&amp;AS$5)))</f>
        <v/>
      </c>
      <c r="AU134" s="44">
        <f>ROUND(AS134-AT134,2)</f>
        <v/>
      </c>
    </row>
    <row r="135">
      <c r="A135" s="43" t="n">
        <v>128</v>
      </c>
      <c r="B135" s="45">
        <f>EDATE(Plan!$C$7,A135-1)</f>
        <v/>
      </c>
      <c r="C135" s="46">
        <f>IF(F134&lt;=0.005,0,MAX(0,Plan!$C$6-SUMIF($H$6:$AU$6,"Min paid",H135:AU135)))</f>
        <v/>
      </c>
      <c r="D135" s="46">
        <f>SUMIF($H$6:$AU$6,"Interest",H135:AU135)</f>
        <v/>
      </c>
      <c r="E135" s="46">
        <f>SUMIF($H$6:$AU$6,"Min paid",H135:AU135)+SUMIF($H$6:$AU$6,"Extra paid",H135:AU135)</f>
        <v/>
      </c>
      <c r="F135" s="46">
        <f>SUMIF($H$6:$AU$6,"Balance",H135:AU135)</f>
        <v/>
      </c>
      <c r="G135" s="47">
        <f>IF(AND(F135&lt;=0.005,F134&gt;0.005),A135,"")</f>
        <v/>
      </c>
      <c r="H135" s="44">
        <f>ROUND(L134*N(Debts!$D$6)/12,2)</f>
        <v/>
      </c>
      <c r="I135" s="44">
        <f>MIN(N(Debts!$E$6),L134+H135)</f>
        <v/>
      </c>
      <c r="J135" s="44">
        <f>L134+H135-I135</f>
        <v/>
      </c>
      <c r="K135" s="44">
        <f>MIN(J135,MAX(0,$C135-SUMIFS($H135:$AU135,$H$6:$AU$6,"Rest",$H$5:$AU$5,"&lt;"&amp;J$5)))</f>
        <v/>
      </c>
      <c r="L135" s="44">
        <f>ROUND(J135-K135,2)</f>
        <v/>
      </c>
      <c r="M135" s="44">
        <f>ROUND(Q134*N(Debts!$D$7)/12,2)</f>
        <v/>
      </c>
      <c r="N135" s="44">
        <f>MIN(N(Debts!$E$7),Q134+M135)</f>
        <v/>
      </c>
      <c r="O135" s="44">
        <f>Q134+M135-N135</f>
        <v/>
      </c>
      <c r="P135" s="44">
        <f>MIN(O135,MAX(0,$C135-SUMIFS($H135:$AU135,$H$6:$AU$6,"Rest",$H$5:$AU$5,"&lt;"&amp;O$5)))</f>
        <v/>
      </c>
      <c r="Q135" s="44">
        <f>ROUND(O135-P135,2)</f>
        <v/>
      </c>
      <c r="R135" s="44">
        <f>ROUND(V134*N(Debts!$D$8)/12,2)</f>
        <v/>
      </c>
      <c r="S135" s="44">
        <f>MIN(N(Debts!$E$8),V134+R135)</f>
        <v/>
      </c>
      <c r="T135" s="44">
        <f>V134+R135-S135</f>
        <v/>
      </c>
      <c r="U135" s="44">
        <f>MIN(T135,MAX(0,$C135-SUMIFS($H135:$AU135,$H$6:$AU$6,"Rest",$H$5:$AU$5,"&lt;"&amp;T$5)))</f>
        <v/>
      </c>
      <c r="V135" s="44">
        <f>ROUND(T135-U135,2)</f>
        <v/>
      </c>
      <c r="W135" s="44">
        <f>ROUND(AA134*N(Debts!$D$9)/12,2)</f>
        <v/>
      </c>
      <c r="X135" s="44">
        <f>MIN(N(Debts!$E$9),AA134+W135)</f>
        <v/>
      </c>
      <c r="Y135" s="44">
        <f>AA134+W135-X135</f>
        <v/>
      </c>
      <c r="Z135" s="44">
        <f>MIN(Y135,MAX(0,$C135-SUMIFS($H135:$AU135,$H$6:$AU$6,"Rest",$H$5:$AU$5,"&lt;"&amp;Y$5)))</f>
        <v/>
      </c>
      <c r="AA135" s="44">
        <f>ROUND(Y135-Z135,2)</f>
        <v/>
      </c>
      <c r="AB135" s="44">
        <f>ROUND(AF134*N(Debts!$D$10)/12,2)</f>
        <v/>
      </c>
      <c r="AC135" s="44">
        <f>MIN(N(Debts!$E$10),AF134+AB135)</f>
        <v/>
      </c>
      <c r="AD135" s="44">
        <f>AF134+AB135-AC135</f>
        <v/>
      </c>
      <c r="AE135" s="44">
        <f>MIN(AD135,MAX(0,$C135-SUMIFS($H135:$AU135,$H$6:$AU$6,"Rest",$H$5:$AU$5,"&lt;"&amp;AD$5)))</f>
        <v/>
      </c>
      <c r="AF135" s="44">
        <f>ROUND(AD135-AE135,2)</f>
        <v/>
      </c>
      <c r="AG135" s="44">
        <f>ROUND(AK134*N(Debts!$D$11)/12,2)</f>
        <v/>
      </c>
      <c r="AH135" s="44">
        <f>MIN(N(Debts!$E$11),AK134+AG135)</f>
        <v/>
      </c>
      <c r="AI135" s="44">
        <f>AK134+AG135-AH135</f>
        <v/>
      </c>
      <c r="AJ135" s="44">
        <f>MIN(AI135,MAX(0,$C135-SUMIFS($H135:$AU135,$H$6:$AU$6,"Rest",$H$5:$AU$5,"&lt;"&amp;AI$5)))</f>
        <v/>
      </c>
      <c r="AK135" s="44">
        <f>ROUND(AI135-AJ135,2)</f>
        <v/>
      </c>
      <c r="AL135" s="44">
        <f>ROUND(AP134*N(Debts!$D$12)/12,2)</f>
        <v/>
      </c>
      <c r="AM135" s="44">
        <f>MIN(N(Debts!$E$12),AP134+AL135)</f>
        <v/>
      </c>
      <c r="AN135" s="44">
        <f>AP134+AL135-AM135</f>
        <v/>
      </c>
      <c r="AO135" s="44">
        <f>MIN(AN135,MAX(0,$C135-SUMIFS($H135:$AU135,$H$6:$AU$6,"Rest",$H$5:$AU$5,"&lt;"&amp;AN$5)))</f>
        <v/>
      </c>
      <c r="AP135" s="44">
        <f>ROUND(AN135-AO135,2)</f>
        <v/>
      </c>
      <c r="AQ135" s="44">
        <f>ROUND(AU134*N(Debts!$D$13)/12,2)</f>
        <v/>
      </c>
      <c r="AR135" s="44">
        <f>MIN(N(Debts!$E$13),AU134+AQ135)</f>
        <v/>
      </c>
      <c r="AS135" s="44">
        <f>AU134+AQ135-AR135</f>
        <v/>
      </c>
      <c r="AT135" s="44">
        <f>MIN(AS135,MAX(0,$C135-SUMIFS($H135:$AU135,$H$6:$AU$6,"Rest",$H$5:$AU$5,"&lt;"&amp;AS$5)))</f>
        <v/>
      </c>
      <c r="AU135" s="44">
        <f>ROUND(AS135-AT135,2)</f>
        <v/>
      </c>
    </row>
    <row r="136">
      <c r="A136" s="43" t="n">
        <v>129</v>
      </c>
      <c r="B136" s="45">
        <f>EDATE(Plan!$C$7,A136-1)</f>
        <v/>
      </c>
      <c r="C136" s="46">
        <f>IF(F135&lt;=0.005,0,MAX(0,Plan!$C$6-SUMIF($H$6:$AU$6,"Min paid",H136:AU136)))</f>
        <v/>
      </c>
      <c r="D136" s="46">
        <f>SUMIF($H$6:$AU$6,"Interest",H136:AU136)</f>
        <v/>
      </c>
      <c r="E136" s="46">
        <f>SUMIF($H$6:$AU$6,"Min paid",H136:AU136)+SUMIF($H$6:$AU$6,"Extra paid",H136:AU136)</f>
        <v/>
      </c>
      <c r="F136" s="46">
        <f>SUMIF($H$6:$AU$6,"Balance",H136:AU136)</f>
        <v/>
      </c>
      <c r="G136" s="47">
        <f>IF(AND(F136&lt;=0.005,F135&gt;0.005),A136,"")</f>
        <v/>
      </c>
      <c r="H136" s="44">
        <f>ROUND(L135*N(Debts!$D$6)/12,2)</f>
        <v/>
      </c>
      <c r="I136" s="44">
        <f>MIN(N(Debts!$E$6),L135+H136)</f>
        <v/>
      </c>
      <c r="J136" s="44">
        <f>L135+H136-I136</f>
        <v/>
      </c>
      <c r="K136" s="44">
        <f>MIN(J136,MAX(0,$C136-SUMIFS($H136:$AU136,$H$6:$AU$6,"Rest",$H$5:$AU$5,"&lt;"&amp;J$5)))</f>
        <v/>
      </c>
      <c r="L136" s="44">
        <f>ROUND(J136-K136,2)</f>
        <v/>
      </c>
      <c r="M136" s="44">
        <f>ROUND(Q135*N(Debts!$D$7)/12,2)</f>
        <v/>
      </c>
      <c r="N136" s="44">
        <f>MIN(N(Debts!$E$7),Q135+M136)</f>
        <v/>
      </c>
      <c r="O136" s="44">
        <f>Q135+M136-N136</f>
        <v/>
      </c>
      <c r="P136" s="44">
        <f>MIN(O136,MAX(0,$C136-SUMIFS($H136:$AU136,$H$6:$AU$6,"Rest",$H$5:$AU$5,"&lt;"&amp;O$5)))</f>
        <v/>
      </c>
      <c r="Q136" s="44">
        <f>ROUND(O136-P136,2)</f>
        <v/>
      </c>
      <c r="R136" s="44">
        <f>ROUND(V135*N(Debts!$D$8)/12,2)</f>
        <v/>
      </c>
      <c r="S136" s="44">
        <f>MIN(N(Debts!$E$8),V135+R136)</f>
        <v/>
      </c>
      <c r="T136" s="44">
        <f>V135+R136-S136</f>
        <v/>
      </c>
      <c r="U136" s="44">
        <f>MIN(T136,MAX(0,$C136-SUMIFS($H136:$AU136,$H$6:$AU$6,"Rest",$H$5:$AU$5,"&lt;"&amp;T$5)))</f>
        <v/>
      </c>
      <c r="V136" s="44">
        <f>ROUND(T136-U136,2)</f>
        <v/>
      </c>
      <c r="W136" s="44">
        <f>ROUND(AA135*N(Debts!$D$9)/12,2)</f>
        <v/>
      </c>
      <c r="X136" s="44">
        <f>MIN(N(Debts!$E$9),AA135+W136)</f>
        <v/>
      </c>
      <c r="Y136" s="44">
        <f>AA135+W136-X136</f>
        <v/>
      </c>
      <c r="Z136" s="44">
        <f>MIN(Y136,MAX(0,$C136-SUMIFS($H136:$AU136,$H$6:$AU$6,"Rest",$H$5:$AU$5,"&lt;"&amp;Y$5)))</f>
        <v/>
      </c>
      <c r="AA136" s="44">
        <f>ROUND(Y136-Z136,2)</f>
        <v/>
      </c>
      <c r="AB136" s="44">
        <f>ROUND(AF135*N(Debts!$D$10)/12,2)</f>
        <v/>
      </c>
      <c r="AC136" s="44">
        <f>MIN(N(Debts!$E$10),AF135+AB136)</f>
        <v/>
      </c>
      <c r="AD136" s="44">
        <f>AF135+AB136-AC136</f>
        <v/>
      </c>
      <c r="AE136" s="44">
        <f>MIN(AD136,MAX(0,$C136-SUMIFS($H136:$AU136,$H$6:$AU$6,"Rest",$H$5:$AU$5,"&lt;"&amp;AD$5)))</f>
        <v/>
      </c>
      <c r="AF136" s="44">
        <f>ROUND(AD136-AE136,2)</f>
        <v/>
      </c>
      <c r="AG136" s="44">
        <f>ROUND(AK135*N(Debts!$D$11)/12,2)</f>
        <v/>
      </c>
      <c r="AH136" s="44">
        <f>MIN(N(Debts!$E$11),AK135+AG136)</f>
        <v/>
      </c>
      <c r="AI136" s="44">
        <f>AK135+AG136-AH136</f>
        <v/>
      </c>
      <c r="AJ136" s="44">
        <f>MIN(AI136,MAX(0,$C136-SUMIFS($H136:$AU136,$H$6:$AU$6,"Rest",$H$5:$AU$5,"&lt;"&amp;AI$5)))</f>
        <v/>
      </c>
      <c r="AK136" s="44">
        <f>ROUND(AI136-AJ136,2)</f>
        <v/>
      </c>
      <c r="AL136" s="44">
        <f>ROUND(AP135*N(Debts!$D$12)/12,2)</f>
        <v/>
      </c>
      <c r="AM136" s="44">
        <f>MIN(N(Debts!$E$12),AP135+AL136)</f>
        <v/>
      </c>
      <c r="AN136" s="44">
        <f>AP135+AL136-AM136</f>
        <v/>
      </c>
      <c r="AO136" s="44">
        <f>MIN(AN136,MAX(0,$C136-SUMIFS($H136:$AU136,$H$6:$AU$6,"Rest",$H$5:$AU$5,"&lt;"&amp;AN$5)))</f>
        <v/>
      </c>
      <c r="AP136" s="44">
        <f>ROUND(AN136-AO136,2)</f>
        <v/>
      </c>
      <c r="AQ136" s="44">
        <f>ROUND(AU135*N(Debts!$D$13)/12,2)</f>
        <v/>
      </c>
      <c r="AR136" s="44">
        <f>MIN(N(Debts!$E$13),AU135+AQ136)</f>
        <v/>
      </c>
      <c r="AS136" s="44">
        <f>AU135+AQ136-AR136</f>
        <v/>
      </c>
      <c r="AT136" s="44">
        <f>MIN(AS136,MAX(0,$C136-SUMIFS($H136:$AU136,$H$6:$AU$6,"Rest",$H$5:$AU$5,"&lt;"&amp;AS$5)))</f>
        <v/>
      </c>
      <c r="AU136" s="44">
        <f>ROUND(AS136-AT136,2)</f>
        <v/>
      </c>
    </row>
    <row r="137">
      <c r="A137" s="43" t="n">
        <v>130</v>
      </c>
      <c r="B137" s="45">
        <f>EDATE(Plan!$C$7,A137-1)</f>
        <v/>
      </c>
      <c r="C137" s="46">
        <f>IF(F136&lt;=0.005,0,MAX(0,Plan!$C$6-SUMIF($H$6:$AU$6,"Min paid",H137:AU137)))</f>
        <v/>
      </c>
      <c r="D137" s="46">
        <f>SUMIF($H$6:$AU$6,"Interest",H137:AU137)</f>
        <v/>
      </c>
      <c r="E137" s="46">
        <f>SUMIF($H$6:$AU$6,"Min paid",H137:AU137)+SUMIF($H$6:$AU$6,"Extra paid",H137:AU137)</f>
        <v/>
      </c>
      <c r="F137" s="46">
        <f>SUMIF($H$6:$AU$6,"Balance",H137:AU137)</f>
        <v/>
      </c>
      <c r="G137" s="47">
        <f>IF(AND(F137&lt;=0.005,F136&gt;0.005),A137,"")</f>
        <v/>
      </c>
      <c r="H137" s="44">
        <f>ROUND(L136*N(Debts!$D$6)/12,2)</f>
        <v/>
      </c>
      <c r="I137" s="44">
        <f>MIN(N(Debts!$E$6),L136+H137)</f>
        <v/>
      </c>
      <c r="J137" s="44">
        <f>L136+H137-I137</f>
        <v/>
      </c>
      <c r="K137" s="44">
        <f>MIN(J137,MAX(0,$C137-SUMIFS($H137:$AU137,$H$6:$AU$6,"Rest",$H$5:$AU$5,"&lt;"&amp;J$5)))</f>
        <v/>
      </c>
      <c r="L137" s="44">
        <f>ROUND(J137-K137,2)</f>
        <v/>
      </c>
      <c r="M137" s="44">
        <f>ROUND(Q136*N(Debts!$D$7)/12,2)</f>
        <v/>
      </c>
      <c r="N137" s="44">
        <f>MIN(N(Debts!$E$7),Q136+M137)</f>
        <v/>
      </c>
      <c r="O137" s="44">
        <f>Q136+M137-N137</f>
        <v/>
      </c>
      <c r="P137" s="44">
        <f>MIN(O137,MAX(0,$C137-SUMIFS($H137:$AU137,$H$6:$AU$6,"Rest",$H$5:$AU$5,"&lt;"&amp;O$5)))</f>
        <v/>
      </c>
      <c r="Q137" s="44">
        <f>ROUND(O137-P137,2)</f>
        <v/>
      </c>
      <c r="R137" s="44">
        <f>ROUND(V136*N(Debts!$D$8)/12,2)</f>
        <v/>
      </c>
      <c r="S137" s="44">
        <f>MIN(N(Debts!$E$8),V136+R137)</f>
        <v/>
      </c>
      <c r="T137" s="44">
        <f>V136+R137-S137</f>
        <v/>
      </c>
      <c r="U137" s="44">
        <f>MIN(T137,MAX(0,$C137-SUMIFS($H137:$AU137,$H$6:$AU$6,"Rest",$H$5:$AU$5,"&lt;"&amp;T$5)))</f>
        <v/>
      </c>
      <c r="V137" s="44">
        <f>ROUND(T137-U137,2)</f>
        <v/>
      </c>
      <c r="W137" s="44">
        <f>ROUND(AA136*N(Debts!$D$9)/12,2)</f>
        <v/>
      </c>
      <c r="X137" s="44">
        <f>MIN(N(Debts!$E$9),AA136+W137)</f>
        <v/>
      </c>
      <c r="Y137" s="44">
        <f>AA136+W137-X137</f>
        <v/>
      </c>
      <c r="Z137" s="44">
        <f>MIN(Y137,MAX(0,$C137-SUMIFS($H137:$AU137,$H$6:$AU$6,"Rest",$H$5:$AU$5,"&lt;"&amp;Y$5)))</f>
        <v/>
      </c>
      <c r="AA137" s="44">
        <f>ROUND(Y137-Z137,2)</f>
        <v/>
      </c>
      <c r="AB137" s="44">
        <f>ROUND(AF136*N(Debts!$D$10)/12,2)</f>
        <v/>
      </c>
      <c r="AC137" s="44">
        <f>MIN(N(Debts!$E$10),AF136+AB137)</f>
        <v/>
      </c>
      <c r="AD137" s="44">
        <f>AF136+AB137-AC137</f>
        <v/>
      </c>
      <c r="AE137" s="44">
        <f>MIN(AD137,MAX(0,$C137-SUMIFS($H137:$AU137,$H$6:$AU$6,"Rest",$H$5:$AU$5,"&lt;"&amp;AD$5)))</f>
        <v/>
      </c>
      <c r="AF137" s="44">
        <f>ROUND(AD137-AE137,2)</f>
        <v/>
      </c>
      <c r="AG137" s="44">
        <f>ROUND(AK136*N(Debts!$D$11)/12,2)</f>
        <v/>
      </c>
      <c r="AH137" s="44">
        <f>MIN(N(Debts!$E$11),AK136+AG137)</f>
        <v/>
      </c>
      <c r="AI137" s="44">
        <f>AK136+AG137-AH137</f>
        <v/>
      </c>
      <c r="AJ137" s="44">
        <f>MIN(AI137,MAX(0,$C137-SUMIFS($H137:$AU137,$H$6:$AU$6,"Rest",$H$5:$AU$5,"&lt;"&amp;AI$5)))</f>
        <v/>
      </c>
      <c r="AK137" s="44">
        <f>ROUND(AI137-AJ137,2)</f>
        <v/>
      </c>
      <c r="AL137" s="44">
        <f>ROUND(AP136*N(Debts!$D$12)/12,2)</f>
        <v/>
      </c>
      <c r="AM137" s="44">
        <f>MIN(N(Debts!$E$12),AP136+AL137)</f>
        <v/>
      </c>
      <c r="AN137" s="44">
        <f>AP136+AL137-AM137</f>
        <v/>
      </c>
      <c r="AO137" s="44">
        <f>MIN(AN137,MAX(0,$C137-SUMIFS($H137:$AU137,$H$6:$AU$6,"Rest",$H$5:$AU$5,"&lt;"&amp;AN$5)))</f>
        <v/>
      </c>
      <c r="AP137" s="44">
        <f>ROUND(AN137-AO137,2)</f>
        <v/>
      </c>
      <c r="AQ137" s="44">
        <f>ROUND(AU136*N(Debts!$D$13)/12,2)</f>
        <v/>
      </c>
      <c r="AR137" s="44">
        <f>MIN(N(Debts!$E$13),AU136+AQ137)</f>
        <v/>
      </c>
      <c r="AS137" s="44">
        <f>AU136+AQ137-AR137</f>
        <v/>
      </c>
      <c r="AT137" s="44">
        <f>MIN(AS137,MAX(0,$C137-SUMIFS($H137:$AU137,$H$6:$AU$6,"Rest",$H$5:$AU$5,"&lt;"&amp;AS$5)))</f>
        <v/>
      </c>
      <c r="AU137" s="44">
        <f>ROUND(AS137-AT137,2)</f>
        <v/>
      </c>
    </row>
    <row r="138">
      <c r="A138" s="43" t="n">
        <v>131</v>
      </c>
      <c r="B138" s="45">
        <f>EDATE(Plan!$C$7,A138-1)</f>
        <v/>
      </c>
      <c r="C138" s="46">
        <f>IF(F137&lt;=0.005,0,MAX(0,Plan!$C$6-SUMIF($H$6:$AU$6,"Min paid",H138:AU138)))</f>
        <v/>
      </c>
      <c r="D138" s="46">
        <f>SUMIF($H$6:$AU$6,"Interest",H138:AU138)</f>
        <v/>
      </c>
      <c r="E138" s="46">
        <f>SUMIF($H$6:$AU$6,"Min paid",H138:AU138)+SUMIF($H$6:$AU$6,"Extra paid",H138:AU138)</f>
        <v/>
      </c>
      <c r="F138" s="46">
        <f>SUMIF($H$6:$AU$6,"Balance",H138:AU138)</f>
        <v/>
      </c>
      <c r="G138" s="47">
        <f>IF(AND(F138&lt;=0.005,F137&gt;0.005),A138,"")</f>
        <v/>
      </c>
      <c r="H138" s="44">
        <f>ROUND(L137*N(Debts!$D$6)/12,2)</f>
        <v/>
      </c>
      <c r="I138" s="44">
        <f>MIN(N(Debts!$E$6),L137+H138)</f>
        <v/>
      </c>
      <c r="J138" s="44">
        <f>L137+H138-I138</f>
        <v/>
      </c>
      <c r="K138" s="44">
        <f>MIN(J138,MAX(0,$C138-SUMIFS($H138:$AU138,$H$6:$AU$6,"Rest",$H$5:$AU$5,"&lt;"&amp;J$5)))</f>
        <v/>
      </c>
      <c r="L138" s="44">
        <f>ROUND(J138-K138,2)</f>
        <v/>
      </c>
      <c r="M138" s="44">
        <f>ROUND(Q137*N(Debts!$D$7)/12,2)</f>
        <v/>
      </c>
      <c r="N138" s="44">
        <f>MIN(N(Debts!$E$7),Q137+M138)</f>
        <v/>
      </c>
      <c r="O138" s="44">
        <f>Q137+M138-N138</f>
        <v/>
      </c>
      <c r="P138" s="44">
        <f>MIN(O138,MAX(0,$C138-SUMIFS($H138:$AU138,$H$6:$AU$6,"Rest",$H$5:$AU$5,"&lt;"&amp;O$5)))</f>
        <v/>
      </c>
      <c r="Q138" s="44">
        <f>ROUND(O138-P138,2)</f>
        <v/>
      </c>
      <c r="R138" s="44">
        <f>ROUND(V137*N(Debts!$D$8)/12,2)</f>
        <v/>
      </c>
      <c r="S138" s="44">
        <f>MIN(N(Debts!$E$8),V137+R138)</f>
        <v/>
      </c>
      <c r="T138" s="44">
        <f>V137+R138-S138</f>
        <v/>
      </c>
      <c r="U138" s="44">
        <f>MIN(T138,MAX(0,$C138-SUMIFS($H138:$AU138,$H$6:$AU$6,"Rest",$H$5:$AU$5,"&lt;"&amp;T$5)))</f>
        <v/>
      </c>
      <c r="V138" s="44">
        <f>ROUND(T138-U138,2)</f>
        <v/>
      </c>
      <c r="W138" s="44">
        <f>ROUND(AA137*N(Debts!$D$9)/12,2)</f>
        <v/>
      </c>
      <c r="X138" s="44">
        <f>MIN(N(Debts!$E$9),AA137+W138)</f>
        <v/>
      </c>
      <c r="Y138" s="44">
        <f>AA137+W138-X138</f>
        <v/>
      </c>
      <c r="Z138" s="44">
        <f>MIN(Y138,MAX(0,$C138-SUMIFS($H138:$AU138,$H$6:$AU$6,"Rest",$H$5:$AU$5,"&lt;"&amp;Y$5)))</f>
        <v/>
      </c>
      <c r="AA138" s="44">
        <f>ROUND(Y138-Z138,2)</f>
        <v/>
      </c>
      <c r="AB138" s="44">
        <f>ROUND(AF137*N(Debts!$D$10)/12,2)</f>
        <v/>
      </c>
      <c r="AC138" s="44">
        <f>MIN(N(Debts!$E$10),AF137+AB138)</f>
        <v/>
      </c>
      <c r="AD138" s="44">
        <f>AF137+AB138-AC138</f>
        <v/>
      </c>
      <c r="AE138" s="44">
        <f>MIN(AD138,MAX(0,$C138-SUMIFS($H138:$AU138,$H$6:$AU$6,"Rest",$H$5:$AU$5,"&lt;"&amp;AD$5)))</f>
        <v/>
      </c>
      <c r="AF138" s="44">
        <f>ROUND(AD138-AE138,2)</f>
        <v/>
      </c>
      <c r="AG138" s="44">
        <f>ROUND(AK137*N(Debts!$D$11)/12,2)</f>
        <v/>
      </c>
      <c r="AH138" s="44">
        <f>MIN(N(Debts!$E$11),AK137+AG138)</f>
        <v/>
      </c>
      <c r="AI138" s="44">
        <f>AK137+AG138-AH138</f>
        <v/>
      </c>
      <c r="AJ138" s="44">
        <f>MIN(AI138,MAX(0,$C138-SUMIFS($H138:$AU138,$H$6:$AU$6,"Rest",$H$5:$AU$5,"&lt;"&amp;AI$5)))</f>
        <v/>
      </c>
      <c r="AK138" s="44">
        <f>ROUND(AI138-AJ138,2)</f>
        <v/>
      </c>
      <c r="AL138" s="44">
        <f>ROUND(AP137*N(Debts!$D$12)/12,2)</f>
        <v/>
      </c>
      <c r="AM138" s="44">
        <f>MIN(N(Debts!$E$12),AP137+AL138)</f>
        <v/>
      </c>
      <c r="AN138" s="44">
        <f>AP137+AL138-AM138</f>
        <v/>
      </c>
      <c r="AO138" s="44">
        <f>MIN(AN138,MAX(0,$C138-SUMIFS($H138:$AU138,$H$6:$AU$6,"Rest",$H$5:$AU$5,"&lt;"&amp;AN$5)))</f>
        <v/>
      </c>
      <c r="AP138" s="44">
        <f>ROUND(AN138-AO138,2)</f>
        <v/>
      </c>
      <c r="AQ138" s="44">
        <f>ROUND(AU137*N(Debts!$D$13)/12,2)</f>
        <v/>
      </c>
      <c r="AR138" s="44">
        <f>MIN(N(Debts!$E$13),AU137+AQ138)</f>
        <v/>
      </c>
      <c r="AS138" s="44">
        <f>AU137+AQ138-AR138</f>
        <v/>
      </c>
      <c r="AT138" s="44">
        <f>MIN(AS138,MAX(0,$C138-SUMIFS($H138:$AU138,$H$6:$AU$6,"Rest",$H$5:$AU$5,"&lt;"&amp;AS$5)))</f>
        <v/>
      </c>
      <c r="AU138" s="44">
        <f>ROUND(AS138-AT138,2)</f>
        <v/>
      </c>
    </row>
    <row r="139">
      <c r="A139" s="43" t="n">
        <v>132</v>
      </c>
      <c r="B139" s="45">
        <f>EDATE(Plan!$C$7,A139-1)</f>
        <v/>
      </c>
      <c r="C139" s="46">
        <f>IF(F138&lt;=0.005,0,MAX(0,Plan!$C$6-SUMIF($H$6:$AU$6,"Min paid",H139:AU139)))</f>
        <v/>
      </c>
      <c r="D139" s="46">
        <f>SUMIF($H$6:$AU$6,"Interest",H139:AU139)</f>
        <v/>
      </c>
      <c r="E139" s="46">
        <f>SUMIF($H$6:$AU$6,"Min paid",H139:AU139)+SUMIF($H$6:$AU$6,"Extra paid",H139:AU139)</f>
        <v/>
      </c>
      <c r="F139" s="46">
        <f>SUMIF($H$6:$AU$6,"Balance",H139:AU139)</f>
        <v/>
      </c>
      <c r="G139" s="47">
        <f>IF(AND(F139&lt;=0.005,F138&gt;0.005),A139,"")</f>
        <v/>
      </c>
      <c r="H139" s="44">
        <f>ROUND(L138*N(Debts!$D$6)/12,2)</f>
        <v/>
      </c>
      <c r="I139" s="44">
        <f>MIN(N(Debts!$E$6),L138+H139)</f>
        <v/>
      </c>
      <c r="J139" s="44">
        <f>L138+H139-I139</f>
        <v/>
      </c>
      <c r="K139" s="44">
        <f>MIN(J139,MAX(0,$C139-SUMIFS($H139:$AU139,$H$6:$AU$6,"Rest",$H$5:$AU$5,"&lt;"&amp;J$5)))</f>
        <v/>
      </c>
      <c r="L139" s="44">
        <f>ROUND(J139-K139,2)</f>
        <v/>
      </c>
      <c r="M139" s="44">
        <f>ROUND(Q138*N(Debts!$D$7)/12,2)</f>
        <v/>
      </c>
      <c r="N139" s="44">
        <f>MIN(N(Debts!$E$7),Q138+M139)</f>
        <v/>
      </c>
      <c r="O139" s="44">
        <f>Q138+M139-N139</f>
        <v/>
      </c>
      <c r="P139" s="44">
        <f>MIN(O139,MAX(0,$C139-SUMIFS($H139:$AU139,$H$6:$AU$6,"Rest",$H$5:$AU$5,"&lt;"&amp;O$5)))</f>
        <v/>
      </c>
      <c r="Q139" s="44">
        <f>ROUND(O139-P139,2)</f>
        <v/>
      </c>
      <c r="R139" s="44">
        <f>ROUND(V138*N(Debts!$D$8)/12,2)</f>
        <v/>
      </c>
      <c r="S139" s="44">
        <f>MIN(N(Debts!$E$8),V138+R139)</f>
        <v/>
      </c>
      <c r="T139" s="44">
        <f>V138+R139-S139</f>
        <v/>
      </c>
      <c r="U139" s="44">
        <f>MIN(T139,MAX(0,$C139-SUMIFS($H139:$AU139,$H$6:$AU$6,"Rest",$H$5:$AU$5,"&lt;"&amp;T$5)))</f>
        <v/>
      </c>
      <c r="V139" s="44">
        <f>ROUND(T139-U139,2)</f>
        <v/>
      </c>
      <c r="W139" s="44">
        <f>ROUND(AA138*N(Debts!$D$9)/12,2)</f>
        <v/>
      </c>
      <c r="X139" s="44">
        <f>MIN(N(Debts!$E$9),AA138+W139)</f>
        <v/>
      </c>
      <c r="Y139" s="44">
        <f>AA138+W139-X139</f>
        <v/>
      </c>
      <c r="Z139" s="44">
        <f>MIN(Y139,MAX(0,$C139-SUMIFS($H139:$AU139,$H$6:$AU$6,"Rest",$H$5:$AU$5,"&lt;"&amp;Y$5)))</f>
        <v/>
      </c>
      <c r="AA139" s="44">
        <f>ROUND(Y139-Z139,2)</f>
        <v/>
      </c>
      <c r="AB139" s="44">
        <f>ROUND(AF138*N(Debts!$D$10)/12,2)</f>
        <v/>
      </c>
      <c r="AC139" s="44">
        <f>MIN(N(Debts!$E$10),AF138+AB139)</f>
        <v/>
      </c>
      <c r="AD139" s="44">
        <f>AF138+AB139-AC139</f>
        <v/>
      </c>
      <c r="AE139" s="44">
        <f>MIN(AD139,MAX(0,$C139-SUMIFS($H139:$AU139,$H$6:$AU$6,"Rest",$H$5:$AU$5,"&lt;"&amp;AD$5)))</f>
        <v/>
      </c>
      <c r="AF139" s="44">
        <f>ROUND(AD139-AE139,2)</f>
        <v/>
      </c>
      <c r="AG139" s="44">
        <f>ROUND(AK138*N(Debts!$D$11)/12,2)</f>
        <v/>
      </c>
      <c r="AH139" s="44">
        <f>MIN(N(Debts!$E$11),AK138+AG139)</f>
        <v/>
      </c>
      <c r="AI139" s="44">
        <f>AK138+AG139-AH139</f>
        <v/>
      </c>
      <c r="AJ139" s="44">
        <f>MIN(AI139,MAX(0,$C139-SUMIFS($H139:$AU139,$H$6:$AU$6,"Rest",$H$5:$AU$5,"&lt;"&amp;AI$5)))</f>
        <v/>
      </c>
      <c r="AK139" s="44">
        <f>ROUND(AI139-AJ139,2)</f>
        <v/>
      </c>
      <c r="AL139" s="44">
        <f>ROUND(AP138*N(Debts!$D$12)/12,2)</f>
        <v/>
      </c>
      <c r="AM139" s="44">
        <f>MIN(N(Debts!$E$12),AP138+AL139)</f>
        <v/>
      </c>
      <c r="AN139" s="44">
        <f>AP138+AL139-AM139</f>
        <v/>
      </c>
      <c r="AO139" s="44">
        <f>MIN(AN139,MAX(0,$C139-SUMIFS($H139:$AU139,$H$6:$AU$6,"Rest",$H$5:$AU$5,"&lt;"&amp;AN$5)))</f>
        <v/>
      </c>
      <c r="AP139" s="44">
        <f>ROUND(AN139-AO139,2)</f>
        <v/>
      </c>
      <c r="AQ139" s="44">
        <f>ROUND(AU138*N(Debts!$D$13)/12,2)</f>
        <v/>
      </c>
      <c r="AR139" s="44">
        <f>MIN(N(Debts!$E$13),AU138+AQ139)</f>
        <v/>
      </c>
      <c r="AS139" s="44">
        <f>AU138+AQ139-AR139</f>
        <v/>
      </c>
      <c r="AT139" s="44">
        <f>MIN(AS139,MAX(0,$C139-SUMIFS($H139:$AU139,$H$6:$AU$6,"Rest",$H$5:$AU$5,"&lt;"&amp;AS$5)))</f>
        <v/>
      </c>
      <c r="AU139" s="44">
        <f>ROUND(AS139-AT139,2)</f>
        <v/>
      </c>
    </row>
    <row r="140">
      <c r="A140" s="43" t="n">
        <v>133</v>
      </c>
      <c r="B140" s="45">
        <f>EDATE(Plan!$C$7,A140-1)</f>
        <v/>
      </c>
      <c r="C140" s="46">
        <f>IF(F139&lt;=0.005,0,MAX(0,Plan!$C$6-SUMIF($H$6:$AU$6,"Min paid",H140:AU140)))</f>
        <v/>
      </c>
      <c r="D140" s="46">
        <f>SUMIF($H$6:$AU$6,"Interest",H140:AU140)</f>
        <v/>
      </c>
      <c r="E140" s="46">
        <f>SUMIF($H$6:$AU$6,"Min paid",H140:AU140)+SUMIF($H$6:$AU$6,"Extra paid",H140:AU140)</f>
        <v/>
      </c>
      <c r="F140" s="46">
        <f>SUMIF($H$6:$AU$6,"Balance",H140:AU140)</f>
        <v/>
      </c>
      <c r="G140" s="47">
        <f>IF(AND(F140&lt;=0.005,F139&gt;0.005),A140,"")</f>
        <v/>
      </c>
      <c r="H140" s="44">
        <f>ROUND(L139*N(Debts!$D$6)/12,2)</f>
        <v/>
      </c>
      <c r="I140" s="44">
        <f>MIN(N(Debts!$E$6),L139+H140)</f>
        <v/>
      </c>
      <c r="J140" s="44">
        <f>L139+H140-I140</f>
        <v/>
      </c>
      <c r="K140" s="44">
        <f>MIN(J140,MAX(0,$C140-SUMIFS($H140:$AU140,$H$6:$AU$6,"Rest",$H$5:$AU$5,"&lt;"&amp;J$5)))</f>
        <v/>
      </c>
      <c r="L140" s="44">
        <f>ROUND(J140-K140,2)</f>
        <v/>
      </c>
      <c r="M140" s="44">
        <f>ROUND(Q139*N(Debts!$D$7)/12,2)</f>
        <v/>
      </c>
      <c r="N140" s="44">
        <f>MIN(N(Debts!$E$7),Q139+M140)</f>
        <v/>
      </c>
      <c r="O140" s="44">
        <f>Q139+M140-N140</f>
        <v/>
      </c>
      <c r="P140" s="44">
        <f>MIN(O140,MAX(0,$C140-SUMIFS($H140:$AU140,$H$6:$AU$6,"Rest",$H$5:$AU$5,"&lt;"&amp;O$5)))</f>
        <v/>
      </c>
      <c r="Q140" s="44">
        <f>ROUND(O140-P140,2)</f>
        <v/>
      </c>
      <c r="R140" s="44">
        <f>ROUND(V139*N(Debts!$D$8)/12,2)</f>
        <v/>
      </c>
      <c r="S140" s="44">
        <f>MIN(N(Debts!$E$8),V139+R140)</f>
        <v/>
      </c>
      <c r="T140" s="44">
        <f>V139+R140-S140</f>
        <v/>
      </c>
      <c r="U140" s="44">
        <f>MIN(T140,MAX(0,$C140-SUMIFS($H140:$AU140,$H$6:$AU$6,"Rest",$H$5:$AU$5,"&lt;"&amp;T$5)))</f>
        <v/>
      </c>
      <c r="V140" s="44">
        <f>ROUND(T140-U140,2)</f>
        <v/>
      </c>
      <c r="W140" s="44">
        <f>ROUND(AA139*N(Debts!$D$9)/12,2)</f>
        <v/>
      </c>
      <c r="X140" s="44">
        <f>MIN(N(Debts!$E$9),AA139+W140)</f>
        <v/>
      </c>
      <c r="Y140" s="44">
        <f>AA139+W140-X140</f>
        <v/>
      </c>
      <c r="Z140" s="44">
        <f>MIN(Y140,MAX(0,$C140-SUMIFS($H140:$AU140,$H$6:$AU$6,"Rest",$H$5:$AU$5,"&lt;"&amp;Y$5)))</f>
        <v/>
      </c>
      <c r="AA140" s="44">
        <f>ROUND(Y140-Z140,2)</f>
        <v/>
      </c>
      <c r="AB140" s="44">
        <f>ROUND(AF139*N(Debts!$D$10)/12,2)</f>
        <v/>
      </c>
      <c r="AC140" s="44">
        <f>MIN(N(Debts!$E$10),AF139+AB140)</f>
        <v/>
      </c>
      <c r="AD140" s="44">
        <f>AF139+AB140-AC140</f>
        <v/>
      </c>
      <c r="AE140" s="44">
        <f>MIN(AD140,MAX(0,$C140-SUMIFS($H140:$AU140,$H$6:$AU$6,"Rest",$H$5:$AU$5,"&lt;"&amp;AD$5)))</f>
        <v/>
      </c>
      <c r="AF140" s="44">
        <f>ROUND(AD140-AE140,2)</f>
        <v/>
      </c>
      <c r="AG140" s="44">
        <f>ROUND(AK139*N(Debts!$D$11)/12,2)</f>
        <v/>
      </c>
      <c r="AH140" s="44">
        <f>MIN(N(Debts!$E$11),AK139+AG140)</f>
        <v/>
      </c>
      <c r="AI140" s="44">
        <f>AK139+AG140-AH140</f>
        <v/>
      </c>
      <c r="AJ140" s="44">
        <f>MIN(AI140,MAX(0,$C140-SUMIFS($H140:$AU140,$H$6:$AU$6,"Rest",$H$5:$AU$5,"&lt;"&amp;AI$5)))</f>
        <v/>
      </c>
      <c r="AK140" s="44">
        <f>ROUND(AI140-AJ140,2)</f>
        <v/>
      </c>
      <c r="AL140" s="44">
        <f>ROUND(AP139*N(Debts!$D$12)/12,2)</f>
        <v/>
      </c>
      <c r="AM140" s="44">
        <f>MIN(N(Debts!$E$12),AP139+AL140)</f>
        <v/>
      </c>
      <c r="AN140" s="44">
        <f>AP139+AL140-AM140</f>
        <v/>
      </c>
      <c r="AO140" s="44">
        <f>MIN(AN140,MAX(0,$C140-SUMIFS($H140:$AU140,$H$6:$AU$6,"Rest",$H$5:$AU$5,"&lt;"&amp;AN$5)))</f>
        <v/>
      </c>
      <c r="AP140" s="44">
        <f>ROUND(AN140-AO140,2)</f>
        <v/>
      </c>
      <c r="AQ140" s="44">
        <f>ROUND(AU139*N(Debts!$D$13)/12,2)</f>
        <v/>
      </c>
      <c r="AR140" s="44">
        <f>MIN(N(Debts!$E$13),AU139+AQ140)</f>
        <v/>
      </c>
      <c r="AS140" s="44">
        <f>AU139+AQ140-AR140</f>
        <v/>
      </c>
      <c r="AT140" s="44">
        <f>MIN(AS140,MAX(0,$C140-SUMIFS($H140:$AU140,$H$6:$AU$6,"Rest",$H$5:$AU$5,"&lt;"&amp;AS$5)))</f>
        <v/>
      </c>
      <c r="AU140" s="44">
        <f>ROUND(AS140-AT140,2)</f>
        <v/>
      </c>
    </row>
    <row r="141">
      <c r="A141" s="43" t="n">
        <v>134</v>
      </c>
      <c r="B141" s="45">
        <f>EDATE(Plan!$C$7,A141-1)</f>
        <v/>
      </c>
      <c r="C141" s="46">
        <f>IF(F140&lt;=0.005,0,MAX(0,Plan!$C$6-SUMIF($H$6:$AU$6,"Min paid",H141:AU141)))</f>
        <v/>
      </c>
      <c r="D141" s="46">
        <f>SUMIF($H$6:$AU$6,"Interest",H141:AU141)</f>
        <v/>
      </c>
      <c r="E141" s="46">
        <f>SUMIF($H$6:$AU$6,"Min paid",H141:AU141)+SUMIF($H$6:$AU$6,"Extra paid",H141:AU141)</f>
        <v/>
      </c>
      <c r="F141" s="46">
        <f>SUMIF($H$6:$AU$6,"Balance",H141:AU141)</f>
        <v/>
      </c>
      <c r="G141" s="47">
        <f>IF(AND(F141&lt;=0.005,F140&gt;0.005),A141,"")</f>
        <v/>
      </c>
      <c r="H141" s="44">
        <f>ROUND(L140*N(Debts!$D$6)/12,2)</f>
        <v/>
      </c>
      <c r="I141" s="44">
        <f>MIN(N(Debts!$E$6),L140+H141)</f>
        <v/>
      </c>
      <c r="J141" s="44">
        <f>L140+H141-I141</f>
        <v/>
      </c>
      <c r="K141" s="44">
        <f>MIN(J141,MAX(0,$C141-SUMIFS($H141:$AU141,$H$6:$AU$6,"Rest",$H$5:$AU$5,"&lt;"&amp;J$5)))</f>
        <v/>
      </c>
      <c r="L141" s="44">
        <f>ROUND(J141-K141,2)</f>
        <v/>
      </c>
      <c r="M141" s="44">
        <f>ROUND(Q140*N(Debts!$D$7)/12,2)</f>
        <v/>
      </c>
      <c r="N141" s="44">
        <f>MIN(N(Debts!$E$7),Q140+M141)</f>
        <v/>
      </c>
      <c r="O141" s="44">
        <f>Q140+M141-N141</f>
        <v/>
      </c>
      <c r="P141" s="44">
        <f>MIN(O141,MAX(0,$C141-SUMIFS($H141:$AU141,$H$6:$AU$6,"Rest",$H$5:$AU$5,"&lt;"&amp;O$5)))</f>
        <v/>
      </c>
      <c r="Q141" s="44">
        <f>ROUND(O141-P141,2)</f>
        <v/>
      </c>
      <c r="R141" s="44">
        <f>ROUND(V140*N(Debts!$D$8)/12,2)</f>
        <v/>
      </c>
      <c r="S141" s="44">
        <f>MIN(N(Debts!$E$8),V140+R141)</f>
        <v/>
      </c>
      <c r="T141" s="44">
        <f>V140+R141-S141</f>
        <v/>
      </c>
      <c r="U141" s="44">
        <f>MIN(T141,MAX(0,$C141-SUMIFS($H141:$AU141,$H$6:$AU$6,"Rest",$H$5:$AU$5,"&lt;"&amp;T$5)))</f>
        <v/>
      </c>
      <c r="V141" s="44">
        <f>ROUND(T141-U141,2)</f>
        <v/>
      </c>
      <c r="W141" s="44">
        <f>ROUND(AA140*N(Debts!$D$9)/12,2)</f>
        <v/>
      </c>
      <c r="X141" s="44">
        <f>MIN(N(Debts!$E$9),AA140+W141)</f>
        <v/>
      </c>
      <c r="Y141" s="44">
        <f>AA140+W141-X141</f>
        <v/>
      </c>
      <c r="Z141" s="44">
        <f>MIN(Y141,MAX(0,$C141-SUMIFS($H141:$AU141,$H$6:$AU$6,"Rest",$H$5:$AU$5,"&lt;"&amp;Y$5)))</f>
        <v/>
      </c>
      <c r="AA141" s="44">
        <f>ROUND(Y141-Z141,2)</f>
        <v/>
      </c>
      <c r="AB141" s="44">
        <f>ROUND(AF140*N(Debts!$D$10)/12,2)</f>
        <v/>
      </c>
      <c r="AC141" s="44">
        <f>MIN(N(Debts!$E$10),AF140+AB141)</f>
        <v/>
      </c>
      <c r="AD141" s="44">
        <f>AF140+AB141-AC141</f>
        <v/>
      </c>
      <c r="AE141" s="44">
        <f>MIN(AD141,MAX(0,$C141-SUMIFS($H141:$AU141,$H$6:$AU$6,"Rest",$H$5:$AU$5,"&lt;"&amp;AD$5)))</f>
        <v/>
      </c>
      <c r="AF141" s="44">
        <f>ROUND(AD141-AE141,2)</f>
        <v/>
      </c>
      <c r="AG141" s="44">
        <f>ROUND(AK140*N(Debts!$D$11)/12,2)</f>
        <v/>
      </c>
      <c r="AH141" s="44">
        <f>MIN(N(Debts!$E$11),AK140+AG141)</f>
        <v/>
      </c>
      <c r="AI141" s="44">
        <f>AK140+AG141-AH141</f>
        <v/>
      </c>
      <c r="AJ141" s="44">
        <f>MIN(AI141,MAX(0,$C141-SUMIFS($H141:$AU141,$H$6:$AU$6,"Rest",$H$5:$AU$5,"&lt;"&amp;AI$5)))</f>
        <v/>
      </c>
      <c r="AK141" s="44">
        <f>ROUND(AI141-AJ141,2)</f>
        <v/>
      </c>
      <c r="AL141" s="44">
        <f>ROUND(AP140*N(Debts!$D$12)/12,2)</f>
        <v/>
      </c>
      <c r="AM141" s="44">
        <f>MIN(N(Debts!$E$12),AP140+AL141)</f>
        <v/>
      </c>
      <c r="AN141" s="44">
        <f>AP140+AL141-AM141</f>
        <v/>
      </c>
      <c r="AO141" s="44">
        <f>MIN(AN141,MAX(0,$C141-SUMIFS($H141:$AU141,$H$6:$AU$6,"Rest",$H$5:$AU$5,"&lt;"&amp;AN$5)))</f>
        <v/>
      </c>
      <c r="AP141" s="44">
        <f>ROUND(AN141-AO141,2)</f>
        <v/>
      </c>
      <c r="AQ141" s="44">
        <f>ROUND(AU140*N(Debts!$D$13)/12,2)</f>
        <v/>
      </c>
      <c r="AR141" s="44">
        <f>MIN(N(Debts!$E$13),AU140+AQ141)</f>
        <v/>
      </c>
      <c r="AS141" s="44">
        <f>AU140+AQ141-AR141</f>
        <v/>
      </c>
      <c r="AT141" s="44">
        <f>MIN(AS141,MAX(0,$C141-SUMIFS($H141:$AU141,$H$6:$AU$6,"Rest",$H$5:$AU$5,"&lt;"&amp;AS$5)))</f>
        <v/>
      </c>
      <c r="AU141" s="44">
        <f>ROUND(AS141-AT141,2)</f>
        <v/>
      </c>
    </row>
    <row r="142">
      <c r="A142" s="43" t="n">
        <v>135</v>
      </c>
      <c r="B142" s="45">
        <f>EDATE(Plan!$C$7,A142-1)</f>
        <v/>
      </c>
      <c r="C142" s="46">
        <f>IF(F141&lt;=0.005,0,MAX(0,Plan!$C$6-SUMIF($H$6:$AU$6,"Min paid",H142:AU142)))</f>
        <v/>
      </c>
      <c r="D142" s="46">
        <f>SUMIF($H$6:$AU$6,"Interest",H142:AU142)</f>
        <v/>
      </c>
      <c r="E142" s="46">
        <f>SUMIF($H$6:$AU$6,"Min paid",H142:AU142)+SUMIF($H$6:$AU$6,"Extra paid",H142:AU142)</f>
        <v/>
      </c>
      <c r="F142" s="46">
        <f>SUMIF($H$6:$AU$6,"Balance",H142:AU142)</f>
        <v/>
      </c>
      <c r="G142" s="47">
        <f>IF(AND(F142&lt;=0.005,F141&gt;0.005),A142,"")</f>
        <v/>
      </c>
      <c r="H142" s="44">
        <f>ROUND(L141*N(Debts!$D$6)/12,2)</f>
        <v/>
      </c>
      <c r="I142" s="44">
        <f>MIN(N(Debts!$E$6),L141+H142)</f>
        <v/>
      </c>
      <c r="J142" s="44">
        <f>L141+H142-I142</f>
        <v/>
      </c>
      <c r="K142" s="44">
        <f>MIN(J142,MAX(0,$C142-SUMIFS($H142:$AU142,$H$6:$AU$6,"Rest",$H$5:$AU$5,"&lt;"&amp;J$5)))</f>
        <v/>
      </c>
      <c r="L142" s="44">
        <f>ROUND(J142-K142,2)</f>
        <v/>
      </c>
      <c r="M142" s="44">
        <f>ROUND(Q141*N(Debts!$D$7)/12,2)</f>
        <v/>
      </c>
      <c r="N142" s="44">
        <f>MIN(N(Debts!$E$7),Q141+M142)</f>
        <v/>
      </c>
      <c r="O142" s="44">
        <f>Q141+M142-N142</f>
        <v/>
      </c>
      <c r="P142" s="44">
        <f>MIN(O142,MAX(0,$C142-SUMIFS($H142:$AU142,$H$6:$AU$6,"Rest",$H$5:$AU$5,"&lt;"&amp;O$5)))</f>
        <v/>
      </c>
      <c r="Q142" s="44">
        <f>ROUND(O142-P142,2)</f>
        <v/>
      </c>
      <c r="R142" s="44">
        <f>ROUND(V141*N(Debts!$D$8)/12,2)</f>
        <v/>
      </c>
      <c r="S142" s="44">
        <f>MIN(N(Debts!$E$8),V141+R142)</f>
        <v/>
      </c>
      <c r="T142" s="44">
        <f>V141+R142-S142</f>
        <v/>
      </c>
      <c r="U142" s="44">
        <f>MIN(T142,MAX(0,$C142-SUMIFS($H142:$AU142,$H$6:$AU$6,"Rest",$H$5:$AU$5,"&lt;"&amp;T$5)))</f>
        <v/>
      </c>
      <c r="V142" s="44">
        <f>ROUND(T142-U142,2)</f>
        <v/>
      </c>
      <c r="W142" s="44">
        <f>ROUND(AA141*N(Debts!$D$9)/12,2)</f>
        <v/>
      </c>
      <c r="X142" s="44">
        <f>MIN(N(Debts!$E$9),AA141+W142)</f>
        <v/>
      </c>
      <c r="Y142" s="44">
        <f>AA141+W142-X142</f>
        <v/>
      </c>
      <c r="Z142" s="44">
        <f>MIN(Y142,MAX(0,$C142-SUMIFS($H142:$AU142,$H$6:$AU$6,"Rest",$H$5:$AU$5,"&lt;"&amp;Y$5)))</f>
        <v/>
      </c>
      <c r="AA142" s="44">
        <f>ROUND(Y142-Z142,2)</f>
        <v/>
      </c>
      <c r="AB142" s="44">
        <f>ROUND(AF141*N(Debts!$D$10)/12,2)</f>
        <v/>
      </c>
      <c r="AC142" s="44">
        <f>MIN(N(Debts!$E$10),AF141+AB142)</f>
        <v/>
      </c>
      <c r="AD142" s="44">
        <f>AF141+AB142-AC142</f>
        <v/>
      </c>
      <c r="AE142" s="44">
        <f>MIN(AD142,MAX(0,$C142-SUMIFS($H142:$AU142,$H$6:$AU$6,"Rest",$H$5:$AU$5,"&lt;"&amp;AD$5)))</f>
        <v/>
      </c>
      <c r="AF142" s="44">
        <f>ROUND(AD142-AE142,2)</f>
        <v/>
      </c>
      <c r="AG142" s="44">
        <f>ROUND(AK141*N(Debts!$D$11)/12,2)</f>
        <v/>
      </c>
      <c r="AH142" s="44">
        <f>MIN(N(Debts!$E$11),AK141+AG142)</f>
        <v/>
      </c>
      <c r="AI142" s="44">
        <f>AK141+AG142-AH142</f>
        <v/>
      </c>
      <c r="AJ142" s="44">
        <f>MIN(AI142,MAX(0,$C142-SUMIFS($H142:$AU142,$H$6:$AU$6,"Rest",$H$5:$AU$5,"&lt;"&amp;AI$5)))</f>
        <v/>
      </c>
      <c r="AK142" s="44">
        <f>ROUND(AI142-AJ142,2)</f>
        <v/>
      </c>
      <c r="AL142" s="44">
        <f>ROUND(AP141*N(Debts!$D$12)/12,2)</f>
        <v/>
      </c>
      <c r="AM142" s="44">
        <f>MIN(N(Debts!$E$12),AP141+AL142)</f>
        <v/>
      </c>
      <c r="AN142" s="44">
        <f>AP141+AL142-AM142</f>
        <v/>
      </c>
      <c r="AO142" s="44">
        <f>MIN(AN142,MAX(0,$C142-SUMIFS($H142:$AU142,$H$6:$AU$6,"Rest",$H$5:$AU$5,"&lt;"&amp;AN$5)))</f>
        <v/>
      </c>
      <c r="AP142" s="44">
        <f>ROUND(AN142-AO142,2)</f>
        <v/>
      </c>
      <c r="AQ142" s="44">
        <f>ROUND(AU141*N(Debts!$D$13)/12,2)</f>
        <v/>
      </c>
      <c r="AR142" s="44">
        <f>MIN(N(Debts!$E$13),AU141+AQ142)</f>
        <v/>
      </c>
      <c r="AS142" s="44">
        <f>AU141+AQ142-AR142</f>
        <v/>
      </c>
      <c r="AT142" s="44">
        <f>MIN(AS142,MAX(0,$C142-SUMIFS($H142:$AU142,$H$6:$AU$6,"Rest",$H$5:$AU$5,"&lt;"&amp;AS$5)))</f>
        <v/>
      </c>
      <c r="AU142" s="44">
        <f>ROUND(AS142-AT142,2)</f>
        <v/>
      </c>
    </row>
    <row r="143">
      <c r="A143" s="43" t="n">
        <v>136</v>
      </c>
      <c r="B143" s="45">
        <f>EDATE(Plan!$C$7,A143-1)</f>
        <v/>
      </c>
      <c r="C143" s="46">
        <f>IF(F142&lt;=0.005,0,MAX(0,Plan!$C$6-SUMIF($H$6:$AU$6,"Min paid",H143:AU143)))</f>
        <v/>
      </c>
      <c r="D143" s="46">
        <f>SUMIF($H$6:$AU$6,"Interest",H143:AU143)</f>
        <v/>
      </c>
      <c r="E143" s="46">
        <f>SUMIF($H$6:$AU$6,"Min paid",H143:AU143)+SUMIF($H$6:$AU$6,"Extra paid",H143:AU143)</f>
        <v/>
      </c>
      <c r="F143" s="46">
        <f>SUMIF($H$6:$AU$6,"Balance",H143:AU143)</f>
        <v/>
      </c>
      <c r="G143" s="47">
        <f>IF(AND(F143&lt;=0.005,F142&gt;0.005),A143,"")</f>
        <v/>
      </c>
      <c r="H143" s="44">
        <f>ROUND(L142*N(Debts!$D$6)/12,2)</f>
        <v/>
      </c>
      <c r="I143" s="44">
        <f>MIN(N(Debts!$E$6),L142+H143)</f>
        <v/>
      </c>
      <c r="J143" s="44">
        <f>L142+H143-I143</f>
        <v/>
      </c>
      <c r="K143" s="44">
        <f>MIN(J143,MAX(0,$C143-SUMIFS($H143:$AU143,$H$6:$AU$6,"Rest",$H$5:$AU$5,"&lt;"&amp;J$5)))</f>
        <v/>
      </c>
      <c r="L143" s="44">
        <f>ROUND(J143-K143,2)</f>
        <v/>
      </c>
      <c r="M143" s="44">
        <f>ROUND(Q142*N(Debts!$D$7)/12,2)</f>
        <v/>
      </c>
      <c r="N143" s="44">
        <f>MIN(N(Debts!$E$7),Q142+M143)</f>
        <v/>
      </c>
      <c r="O143" s="44">
        <f>Q142+M143-N143</f>
        <v/>
      </c>
      <c r="P143" s="44">
        <f>MIN(O143,MAX(0,$C143-SUMIFS($H143:$AU143,$H$6:$AU$6,"Rest",$H$5:$AU$5,"&lt;"&amp;O$5)))</f>
        <v/>
      </c>
      <c r="Q143" s="44">
        <f>ROUND(O143-P143,2)</f>
        <v/>
      </c>
      <c r="R143" s="44">
        <f>ROUND(V142*N(Debts!$D$8)/12,2)</f>
        <v/>
      </c>
      <c r="S143" s="44">
        <f>MIN(N(Debts!$E$8),V142+R143)</f>
        <v/>
      </c>
      <c r="T143" s="44">
        <f>V142+R143-S143</f>
        <v/>
      </c>
      <c r="U143" s="44">
        <f>MIN(T143,MAX(0,$C143-SUMIFS($H143:$AU143,$H$6:$AU$6,"Rest",$H$5:$AU$5,"&lt;"&amp;T$5)))</f>
        <v/>
      </c>
      <c r="V143" s="44">
        <f>ROUND(T143-U143,2)</f>
        <v/>
      </c>
      <c r="W143" s="44">
        <f>ROUND(AA142*N(Debts!$D$9)/12,2)</f>
        <v/>
      </c>
      <c r="X143" s="44">
        <f>MIN(N(Debts!$E$9),AA142+W143)</f>
        <v/>
      </c>
      <c r="Y143" s="44">
        <f>AA142+W143-X143</f>
        <v/>
      </c>
      <c r="Z143" s="44">
        <f>MIN(Y143,MAX(0,$C143-SUMIFS($H143:$AU143,$H$6:$AU$6,"Rest",$H$5:$AU$5,"&lt;"&amp;Y$5)))</f>
        <v/>
      </c>
      <c r="AA143" s="44">
        <f>ROUND(Y143-Z143,2)</f>
        <v/>
      </c>
      <c r="AB143" s="44">
        <f>ROUND(AF142*N(Debts!$D$10)/12,2)</f>
        <v/>
      </c>
      <c r="AC143" s="44">
        <f>MIN(N(Debts!$E$10),AF142+AB143)</f>
        <v/>
      </c>
      <c r="AD143" s="44">
        <f>AF142+AB143-AC143</f>
        <v/>
      </c>
      <c r="AE143" s="44">
        <f>MIN(AD143,MAX(0,$C143-SUMIFS($H143:$AU143,$H$6:$AU$6,"Rest",$H$5:$AU$5,"&lt;"&amp;AD$5)))</f>
        <v/>
      </c>
      <c r="AF143" s="44">
        <f>ROUND(AD143-AE143,2)</f>
        <v/>
      </c>
      <c r="AG143" s="44">
        <f>ROUND(AK142*N(Debts!$D$11)/12,2)</f>
        <v/>
      </c>
      <c r="AH143" s="44">
        <f>MIN(N(Debts!$E$11),AK142+AG143)</f>
        <v/>
      </c>
      <c r="AI143" s="44">
        <f>AK142+AG143-AH143</f>
        <v/>
      </c>
      <c r="AJ143" s="44">
        <f>MIN(AI143,MAX(0,$C143-SUMIFS($H143:$AU143,$H$6:$AU$6,"Rest",$H$5:$AU$5,"&lt;"&amp;AI$5)))</f>
        <v/>
      </c>
      <c r="AK143" s="44">
        <f>ROUND(AI143-AJ143,2)</f>
        <v/>
      </c>
      <c r="AL143" s="44">
        <f>ROUND(AP142*N(Debts!$D$12)/12,2)</f>
        <v/>
      </c>
      <c r="AM143" s="44">
        <f>MIN(N(Debts!$E$12),AP142+AL143)</f>
        <v/>
      </c>
      <c r="AN143" s="44">
        <f>AP142+AL143-AM143</f>
        <v/>
      </c>
      <c r="AO143" s="44">
        <f>MIN(AN143,MAX(0,$C143-SUMIFS($H143:$AU143,$H$6:$AU$6,"Rest",$H$5:$AU$5,"&lt;"&amp;AN$5)))</f>
        <v/>
      </c>
      <c r="AP143" s="44">
        <f>ROUND(AN143-AO143,2)</f>
        <v/>
      </c>
      <c r="AQ143" s="44">
        <f>ROUND(AU142*N(Debts!$D$13)/12,2)</f>
        <v/>
      </c>
      <c r="AR143" s="44">
        <f>MIN(N(Debts!$E$13),AU142+AQ143)</f>
        <v/>
      </c>
      <c r="AS143" s="44">
        <f>AU142+AQ143-AR143</f>
        <v/>
      </c>
      <c r="AT143" s="44">
        <f>MIN(AS143,MAX(0,$C143-SUMIFS($H143:$AU143,$H$6:$AU$6,"Rest",$H$5:$AU$5,"&lt;"&amp;AS$5)))</f>
        <v/>
      </c>
      <c r="AU143" s="44">
        <f>ROUND(AS143-AT143,2)</f>
        <v/>
      </c>
    </row>
    <row r="144">
      <c r="A144" s="43" t="n">
        <v>137</v>
      </c>
      <c r="B144" s="45">
        <f>EDATE(Plan!$C$7,A144-1)</f>
        <v/>
      </c>
      <c r="C144" s="46">
        <f>IF(F143&lt;=0.005,0,MAX(0,Plan!$C$6-SUMIF($H$6:$AU$6,"Min paid",H144:AU144)))</f>
        <v/>
      </c>
      <c r="D144" s="46">
        <f>SUMIF($H$6:$AU$6,"Interest",H144:AU144)</f>
        <v/>
      </c>
      <c r="E144" s="46">
        <f>SUMIF($H$6:$AU$6,"Min paid",H144:AU144)+SUMIF($H$6:$AU$6,"Extra paid",H144:AU144)</f>
        <v/>
      </c>
      <c r="F144" s="46">
        <f>SUMIF($H$6:$AU$6,"Balance",H144:AU144)</f>
        <v/>
      </c>
      <c r="G144" s="47">
        <f>IF(AND(F144&lt;=0.005,F143&gt;0.005),A144,"")</f>
        <v/>
      </c>
      <c r="H144" s="44">
        <f>ROUND(L143*N(Debts!$D$6)/12,2)</f>
        <v/>
      </c>
      <c r="I144" s="44">
        <f>MIN(N(Debts!$E$6),L143+H144)</f>
        <v/>
      </c>
      <c r="J144" s="44">
        <f>L143+H144-I144</f>
        <v/>
      </c>
      <c r="K144" s="44">
        <f>MIN(J144,MAX(0,$C144-SUMIFS($H144:$AU144,$H$6:$AU$6,"Rest",$H$5:$AU$5,"&lt;"&amp;J$5)))</f>
        <v/>
      </c>
      <c r="L144" s="44">
        <f>ROUND(J144-K144,2)</f>
        <v/>
      </c>
      <c r="M144" s="44">
        <f>ROUND(Q143*N(Debts!$D$7)/12,2)</f>
        <v/>
      </c>
      <c r="N144" s="44">
        <f>MIN(N(Debts!$E$7),Q143+M144)</f>
        <v/>
      </c>
      <c r="O144" s="44">
        <f>Q143+M144-N144</f>
        <v/>
      </c>
      <c r="P144" s="44">
        <f>MIN(O144,MAX(0,$C144-SUMIFS($H144:$AU144,$H$6:$AU$6,"Rest",$H$5:$AU$5,"&lt;"&amp;O$5)))</f>
        <v/>
      </c>
      <c r="Q144" s="44">
        <f>ROUND(O144-P144,2)</f>
        <v/>
      </c>
      <c r="R144" s="44">
        <f>ROUND(V143*N(Debts!$D$8)/12,2)</f>
        <v/>
      </c>
      <c r="S144" s="44">
        <f>MIN(N(Debts!$E$8),V143+R144)</f>
        <v/>
      </c>
      <c r="T144" s="44">
        <f>V143+R144-S144</f>
        <v/>
      </c>
      <c r="U144" s="44">
        <f>MIN(T144,MAX(0,$C144-SUMIFS($H144:$AU144,$H$6:$AU$6,"Rest",$H$5:$AU$5,"&lt;"&amp;T$5)))</f>
        <v/>
      </c>
      <c r="V144" s="44">
        <f>ROUND(T144-U144,2)</f>
        <v/>
      </c>
      <c r="W144" s="44">
        <f>ROUND(AA143*N(Debts!$D$9)/12,2)</f>
        <v/>
      </c>
      <c r="X144" s="44">
        <f>MIN(N(Debts!$E$9),AA143+W144)</f>
        <v/>
      </c>
      <c r="Y144" s="44">
        <f>AA143+W144-X144</f>
        <v/>
      </c>
      <c r="Z144" s="44">
        <f>MIN(Y144,MAX(0,$C144-SUMIFS($H144:$AU144,$H$6:$AU$6,"Rest",$H$5:$AU$5,"&lt;"&amp;Y$5)))</f>
        <v/>
      </c>
      <c r="AA144" s="44">
        <f>ROUND(Y144-Z144,2)</f>
        <v/>
      </c>
      <c r="AB144" s="44">
        <f>ROUND(AF143*N(Debts!$D$10)/12,2)</f>
        <v/>
      </c>
      <c r="AC144" s="44">
        <f>MIN(N(Debts!$E$10),AF143+AB144)</f>
        <v/>
      </c>
      <c r="AD144" s="44">
        <f>AF143+AB144-AC144</f>
        <v/>
      </c>
      <c r="AE144" s="44">
        <f>MIN(AD144,MAX(0,$C144-SUMIFS($H144:$AU144,$H$6:$AU$6,"Rest",$H$5:$AU$5,"&lt;"&amp;AD$5)))</f>
        <v/>
      </c>
      <c r="AF144" s="44">
        <f>ROUND(AD144-AE144,2)</f>
        <v/>
      </c>
      <c r="AG144" s="44">
        <f>ROUND(AK143*N(Debts!$D$11)/12,2)</f>
        <v/>
      </c>
      <c r="AH144" s="44">
        <f>MIN(N(Debts!$E$11),AK143+AG144)</f>
        <v/>
      </c>
      <c r="AI144" s="44">
        <f>AK143+AG144-AH144</f>
        <v/>
      </c>
      <c r="AJ144" s="44">
        <f>MIN(AI144,MAX(0,$C144-SUMIFS($H144:$AU144,$H$6:$AU$6,"Rest",$H$5:$AU$5,"&lt;"&amp;AI$5)))</f>
        <v/>
      </c>
      <c r="AK144" s="44">
        <f>ROUND(AI144-AJ144,2)</f>
        <v/>
      </c>
      <c r="AL144" s="44">
        <f>ROUND(AP143*N(Debts!$D$12)/12,2)</f>
        <v/>
      </c>
      <c r="AM144" s="44">
        <f>MIN(N(Debts!$E$12),AP143+AL144)</f>
        <v/>
      </c>
      <c r="AN144" s="44">
        <f>AP143+AL144-AM144</f>
        <v/>
      </c>
      <c r="AO144" s="44">
        <f>MIN(AN144,MAX(0,$C144-SUMIFS($H144:$AU144,$H$6:$AU$6,"Rest",$H$5:$AU$5,"&lt;"&amp;AN$5)))</f>
        <v/>
      </c>
      <c r="AP144" s="44">
        <f>ROUND(AN144-AO144,2)</f>
        <v/>
      </c>
      <c r="AQ144" s="44">
        <f>ROUND(AU143*N(Debts!$D$13)/12,2)</f>
        <v/>
      </c>
      <c r="AR144" s="44">
        <f>MIN(N(Debts!$E$13),AU143+AQ144)</f>
        <v/>
      </c>
      <c r="AS144" s="44">
        <f>AU143+AQ144-AR144</f>
        <v/>
      </c>
      <c r="AT144" s="44">
        <f>MIN(AS144,MAX(0,$C144-SUMIFS($H144:$AU144,$H$6:$AU$6,"Rest",$H$5:$AU$5,"&lt;"&amp;AS$5)))</f>
        <v/>
      </c>
      <c r="AU144" s="44">
        <f>ROUND(AS144-AT144,2)</f>
        <v/>
      </c>
    </row>
    <row r="145">
      <c r="A145" s="43" t="n">
        <v>138</v>
      </c>
      <c r="B145" s="45">
        <f>EDATE(Plan!$C$7,A145-1)</f>
        <v/>
      </c>
      <c r="C145" s="46">
        <f>IF(F144&lt;=0.005,0,MAX(0,Plan!$C$6-SUMIF($H$6:$AU$6,"Min paid",H145:AU145)))</f>
        <v/>
      </c>
      <c r="D145" s="46">
        <f>SUMIF($H$6:$AU$6,"Interest",H145:AU145)</f>
        <v/>
      </c>
      <c r="E145" s="46">
        <f>SUMIF($H$6:$AU$6,"Min paid",H145:AU145)+SUMIF($H$6:$AU$6,"Extra paid",H145:AU145)</f>
        <v/>
      </c>
      <c r="F145" s="46">
        <f>SUMIF($H$6:$AU$6,"Balance",H145:AU145)</f>
        <v/>
      </c>
      <c r="G145" s="47">
        <f>IF(AND(F145&lt;=0.005,F144&gt;0.005),A145,"")</f>
        <v/>
      </c>
      <c r="H145" s="44">
        <f>ROUND(L144*N(Debts!$D$6)/12,2)</f>
        <v/>
      </c>
      <c r="I145" s="44">
        <f>MIN(N(Debts!$E$6),L144+H145)</f>
        <v/>
      </c>
      <c r="J145" s="44">
        <f>L144+H145-I145</f>
        <v/>
      </c>
      <c r="K145" s="44">
        <f>MIN(J145,MAX(0,$C145-SUMIFS($H145:$AU145,$H$6:$AU$6,"Rest",$H$5:$AU$5,"&lt;"&amp;J$5)))</f>
        <v/>
      </c>
      <c r="L145" s="44">
        <f>ROUND(J145-K145,2)</f>
        <v/>
      </c>
      <c r="M145" s="44">
        <f>ROUND(Q144*N(Debts!$D$7)/12,2)</f>
        <v/>
      </c>
      <c r="N145" s="44">
        <f>MIN(N(Debts!$E$7),Q144+M145)</f>
        <v/>
      </c>
      <c r="O145" s="44">
        <f>Q144+M145-N145</f>
        <v/>
      </c>
      <c r="P145" s="44">
        <f>MIN(O145,MAX(0,$C145-SUMIFS($H145:$AU145,$H$6:$AU$6,"Rest",$H$5:$AU$5,"&lt;"&amp;O$5)))</f>
        <v/>
      </c>
      <c r="Q145" s="44">
        <f>ROUND(O145-P145,2)</f>
        <v/>
      </c>
      <c r="R145" s="44">
        <f>ROUND(V144*N(Debts!$D$8)/12,2)</f>
        <v/>
      </c>
      <c r="S145" s="44">
        <f>MIN(N(Debts!$E$8),V144+R145)</f>
        <v/>
      </c>
      <c r="T145" s="44">
        <f>V144+R145-S145</f>
        <v/>
      </c>
      <c r="U145" s="44">
        <f>MIN(T145,MAX(0,$C145-SUMIFS($H145:$AU145,$H$6:$AU$6,"Rest",$H$5:$AU$5,"&lt;"&amp;T$5)))</f>
        <v/>
      </c>
      <c r="V145" s="44">
        <f>ROUND(T145-U145,2)</f>
        <v/>
      </c>
      <c r="W145" s="44">
        <f>ROUND(AA144*N(Debts!$D$9)/12,2)</f>
        <v/>
      </c>
      <c r="X145" s="44">
        <f>MIN(N(Debts!$E$9),AA144+W145)</f>
        <v/>
      </c>
      <c r="Y145" s="44">
        <f>AA144+W145-X145</f>
        <v/>
      </c>
      <c r="Z145" s="44">
        <f>MIN(Y145,MAX(0,$C145-SUMIFS($H145:$AU145,$H$6:$AU$6,"Rest",$H$5:$AU$5,"&lt;"&amp;Y$5)))</f>
        <v/>
      </c>
      <c r="AA145" s="44">
        <f>ROUND(Y145-Z145,2)</f>
        <v/>
      </c>
      <c r="AB145" s="44">
        <f>ROUND(AF144*N(Debts!$D$10)/12,2)</f>
        <v/>
      </c>
      <c r="AC145" s="44">
        <f>MIN(N(Debts!$E$10),AF144+AB145)</f>
        <v/>
      </c>
      <c r="AD145" s="44">
        <f>AF144+AB145-AC145</f>
        <v/>
      </c>
      <c r="AE145" s="44">
        <f>MIN(AD145,MAX(0,$C145-SUMIFS($H145:$AU145,$H$6:$AU$6,"Rest",$H$5:$AU$5,"&lt;"&amp;AD$5)))</f>
        <v/>
      </c>
      <c r="AF145" s="44">
        <f>ROUND(AD145-AE145,2)</f>
        <v/>
      </c>
      <c r="AG145" s="44">
        <f>ROUND(AK144*N(Debts!$D$11)/12,2)</f>
        <v/>
      </c>
      <c r="AH145" s="44">
        <f>MIN(N(Debts!$E$11),AK144+AG145)</f>
        <v/>
      </c>
      <c r="AI145" s="44">
        <f>AK144+AG145-AH145</f>
        <v/>
      </c>
      <c r="AJ145" s="44">
        <f>MIN(AI145,MAX(0,$C145-SUMIFS($H145:$AU145,$H$6:$AU$6,"Rest",$H$5:$AU$5,"&lt;"&amp;AI$5)))</f>
        <v/>
      </c>
      <c r="AK145" s="44">
        <f>ROUND(AI145-AJ145,2)</f>
        <v/>
      </c>
      <c r="AL145" s="44">
        <f>ROUND(AP144*N(Debts!$D$12)/12,2)</f>
        <v/>
      </c>
      <c r="AM145" s="44">
        <f>MIN(N(Debts!$E$12),AP144+AL145)</f>
        <v/>
      </c>
      <c r="AN145" s="44">
        <f>AP144+AL145-AM145</f>
        <v/>
      </c>
      <c r="AO145" s="44">
        <f>MIN(AN145,MAX(0,$C145-SUMIFS($H145:$AU145,$H$6:$AU$6,"Rest",$H$5:$AU$5,"&lt;"&amp;AN$5)))</f>
        <v/>
      </c>
      <c r="AP145" s="44">
        <f>ROUND(AN145-AO145,2)</f>
        <v/>
      </c>
      <c r="AQ145" s="44">
        <f>ROUND(AU144*N(Debts!$D$13)/12,2)</f>
        <v/>
      </c>
      <c r="AR145" s="44">
        <f>MIN(N(Debts!$E$13),AU144+AQ145)</f>
        <v/>
      </c>
      <c r="AS145" s="44">
        <f>AU144+AQ145-AR145</f>
        <v/>
      </c>
      <c r="AT145" s="44">
        <f>MIN(AS145,MAX(0,$C145-SUMIFS($H145:$AU145,$H$6:$AU$6,"Rest",$H$5:$AU$5,"&lt;"&amp;AS$5)))</f>
        <v/>
      </c>
      <c r="AU145" s="44">
        <f>ROUND(AS145-AT145,2)</f>
        <v/>
      </c>
    </row>
    <row r="146">
      <c r="A146" s="43" t="n">
        <v>139</v>
      </c>
      <c r="B146" s="45">
        <f>EDATE(Plan!$C$7,A146-1)</f>
        <v/>
      </c>
      <c r="C146" s="46">
        <f>IF(F145&lt;=0.005,0,MAX(0,Plan!$C$6-SUMIF($H$6:$AU$6,"Min paid",H146:AU146)))</f>
        <v/>
      </c>
      <c r="D146" s="46">
        <f>SUMIF($H$6:$AU$6,"Interest",H146:AU146)</f>
        <v/>
      </c>
      <c r="E146" s="46">
        <f>SUMIF($H$6:$AU$6,"Min paid",H146:AU146)+SUMIF($H$6:$AU$6,"Extra paid",H146:AU146)</f>
        <v/>
      </c>
      <c r="F146" s="46">
        <f>SUMIF($H$6:$AU$6,"Balance",H146:AU146)</f>
        <v/>
      </c>
      <c r="G146" s="47">
        <f>IF(AND(F146&lt;=0.005,F145&gt;0.005),A146,"")</f>
        <v/>
      </c>
      <c r="H146" s="44">
        <f>ROUND(L145*N(Debts!$D$6)/12,2)</f>
        <v/>
      </c>
      <c r="I146" s="44">
        <f>MIN(N(Debts!$E$6),L145+H146)</f>
        <v/>
      </c>
      <c r="J146" s="44">
        <f>L145+H146-I146</f>
        <v/>
      </c>
      <c r="K146" s="44">
        <f>MIN(J146,MAX(0,$C146-SUMIFS($H146:$AU146,$H$6:$AU$6,"Rest",$H$5:$AU$5,"&lt;"&amp;J$5)))</f>
        <v/>
      </c>
      <c r="L146" s="44">
        <f>ROUND(J146-K146,2)</f>
        <v/>
      </c>
      <c r="M146" s="44">
        <f>ROUND(Q145*N(Debts!$D$7)/12,2)</f>
        <v/>
      </c>
      <c r="N146" s="44">
        <f>MIN(N(Debts!$E$7),Q145+M146)</f>
        <v/>
      </c>
      <c r="O146" s="44">
        <f>Q145+M146-N146</f>
        <v/>
      </c>
      <c r="P146" s="44">
        <f>MIN(O146,MAX(0,$C146-SUMIFS($H146:$AU146,$H$6:$AU$6,"Rest",$H$5:$AU$5,"&lt;"&amp;O$5)))</f>
        <v/>
      </c>
      <c r="Q146" s="44">
        <f>ROUND(O146-P146,2)</f>
        <v/>
      </c>
      <c r="R146" s="44">
        <f>ROUND(V145*N(Debts!$D$8)/12,2)</f>
        <v/>
      </c>
      <c r="S146" s="44">
        <f>MIN(N(Debts!$E$8),V145+R146)</f>
        <v/>
      </c>
      <c r="T146" s="44">
        <f>V145+R146-S146</f>
        <v/>
      </c>
      <c r="U146" s="44">
        <f>MIN(T146,MAX(0,$C146-SUMIFS($H146:$AU146,$H$6:$AU$6,"Rest",$H$5:$AU$5,"&lt;"&amp;T$5)))</f>
        <v/>
      </c>
      <c r="V146" s="44">
        <f>ROUND(T146-U146,2)</f>
        <v/>
      </c>
      <c r="W146" s="44">
        <f>ROUND(AA145*N(Debts!$D$9)/12,2)</f>
        <v/>
      </c>
      <c r="X146" s="44">
        <f>MIN(N(Debts!$E$9),AA145+W146)</f>
        <v/>
      </c>
      <c r="Y146" s="44">
        <f>AA145+W146-X146</f>
        <v/>
      </c>
      <c r="Z146" s="44">
        <f>MIN(Y146,MAX(0,$C146-SUMIFS($H146:$AU146,$H$6:$AU$6,"Rest",$H$5:$AU$5,"&lt;"&amp;Y$5)))</f>
        <v/>
      </c>
      <c r="AA146" s="44">
        <f>ROUND(Y146-Z146,2)</f>
        <v/>
      </c>
      <c r="AB146" s="44">
        <f>ROUND(AF145*N(Debts!$D$10)/12,2)</f>
        <v/>
      </c>
      <c r="AC146" s="44">
        <f>MIN(N(Debts!$E$10),AF145+AB146)</f>
        <v/>
      </c>
      <c r="AD146" s="44">
        <f>AF145+AB146-AC146</f>
        <v/>
      </c>
      <c r="AE146" s="44">
        <f>MIN(AD146,MAX(0,$C146-SUMIFS($H146:$AU146,$H$6:$AU$6,"Rest",$H$5:$AU$5,"&lt;"&amp;AD$5)))</f>
        <v/>
      </c>
      <c r="AF146" s="44">
        <f>ROUND(AD146-AE146,2)</f>
        <v/>
      </c>
      <c r="AG146" s="44">
        <f>ROUND(AK145*N(Debts!$D$11)/12,2)</f>
        <v/>
      </c>
      <c r="AH146" s="44">
        <f>MIN(N(Debts!$E$11),AK145+AG146)</f>
        <v/>
      </c>
      <c r="AI146" s="44">
        <f>AK145+AG146-AH146</f>
        <v/>
      </c>
      <c r="AJ146" s="44">
        <f>MIN(AI146,MAX(0,$C146-SUMIFS($H146:$AU146,$H$6:$AU$6,"Rest",$H$5:$AU$5,"&lt;"&amp;AI$5)))</f>
        <v/>
      </c>
      <c r="AK146" s="44">
        <f>ROUND(AI146-AJ146,2)</f>
        <v/>
      </c>
      <c r="AL146" s="44">
        <f>ROUND(AP145*N(Debts!$D$12)/12,2)</f>
        <v/>
      </c>
      <c r="AM146" s="44">
        <f>MIN(N(Debts!$E$12),AP145+AL146)</f>
        <v/>
      </c>
      <c r="AN146" s="44">
        <f>AP145+AL146-AM146</f>
        <v/>
      </c>
      <c r="AO146" s="44">
        <f>MIN(AN146,MAX(0,$C146-SUMIFS($H146:$AU146,$H$6:$AU$6,"Rest",$H$5:$AU$5,"&lt;"&amp;AN$5)))</f>
        <v/>
      </c>
      <c r="AP146" s="44">
        <f>ROUND(AN146-AO146,2)</f>
        <v/>
      </c>
      <c r="AQ146" s="44">
        <f>ROUND(AU145*N(Debts!$D$13)/12,2)</f>
        <v/>
      </c>
      <c r="AR146" s="44">
        <f>MIN(N(Debts!$E$13),AU145+AQ146)</f>
        <v/>
      </c>
      <c r="AS146" s="44">
        <f>AU145+AQ146-AR146</f>
        <v/>
      </c>
      <c r="AT146" s="44">
        <f>MIN(AS146,MAX(0,$C146-SUMIFS($H146:$AU146,$H$6:$AU$6,"Rest",$H$5:$AU$5,"&lt;"&amp;AS$5)))</f>
        <v/>
      </c>
      <c r="AU146" s="44">
        <f>ROUND(AS146-AT146,2)</f>
        <v/>
      </c>
    </row>
    <row r="147">
      <c r="A147" s="43" t="n">
        <v>140</v>
      </c>
      <c r="B147" s="45">
        <f>EDATE(Plan!$C$7,A147-1)</f>
        <v/>
      </c>
      <c r="C147" s="46">
        <f>IF(F146&lt;=0.005,0,MAX(0,Plan!$C$6-SUMIF($H$6:$AU$6,"Min paid",H147:AU147)))</f>
        <v/>
      </c>
      <c r="D147" s="46">
        <f>SUMIF($H$6:$AU$6,"Interest",H147:AU147)</f>
        <v/>
      </c>
      <c r="E147" s="46">
        <f>SUMIF($H$6:$AU$6,"Min paid",H147:AU147)+SUMIF($H$6:$AU$6,"Extra paid",H147:AU147)</f>
        <v/>
      </c>
      <c r="F147" s="46">
        <f>SUMIF($H$6:$AU$6,"Balance",H147:AU147)</f>
        <v/>
      </c>
      <c r="G147" s="47">
        <f>IF(AND(F147&lt;=0.005,F146&gt;0.005),A147,"")</f>
        <v/>
      </c>
      <c r="H147" s="44">
        <f>ROUND(L146*N(Debts!$D$6)/12,2)</f>
        <v/>
      </c>
      <c r="I147" s="44">
        <f>MIN(N(Debts!$E$6),L146+H147)</f>
        <v/>
      </c>
      <c r="J147" s="44">
        <f>L146+H147-I147</f>
        <v/>
      </c>
      <c r="K147" s="44">
        <f>MIN(J147,MAX(0,$C147-SUMIFS($H147:$AU147,$H$6:$AU$6,"Rest",$H$5:$AU$5,"&lt;"&amp;J$5)))</f>
        <v/>
      </c>
      <c r="L147" s="44">
        <f>ROUND(J147-K147,2)</f>
        <v/>
      </c>
      <c r="M147" s="44">
        <f>ROUND(Q146*N(Debts!$D$7)/12,2)</f>
        <v/>
      </c>
      <c r="N147" s="44">
        <f>MIN(N(Debts!$E$7),Q146+M147)</f>
        <v/>
      </c>
      <c r="O147" s="44">
        <f>Q146+M147-N147</f>
        <v/>
      </c>
      <c r="P147" s="44">
        <f>MIN(O147,MAX(0,$C147-SUMIFS($H147:$AU147,$H$6:$AU$6,"Rest",$H$5:$AU$5,"&lt;"&amp;O$5)))</f>
        <v/>
      </c>
      <c r="Q147" s="44">
        <f>ROUND(O147-P147,2)</f>
        <v/>
      </c>
      <c r="R147" s="44">
        <f>ROUND(V146*N(Debts!$D$8)/12,2)</f>
        <v/>
      </c>
      <c r="S147" s="44">
        <f>MIN(N(Debts!$E$8),V146+R147)</f>
        <v/>
      </c>
      <c r="T147" s="44">
        <f>V146+R147-S147</f>
        <v/>
      </c>
      <c r="U147" s="44">
        <f>MIN(T147,MAX(0,$C147-SUMIFS($H147:$AU147,$H$6:$AU$6,"Rest",$H$5:$AU$5,"&lt;"&amp;T$5)))</f>
        <v/>
      </c>
      <c r="V147" s="44">
        <f>ROUND(T147-U147,2)</f>
        <v/>
      </c>
      <c r="W147" s="44">
        <f>ROUND(AA146*N(Debts!$D$9)/12,2)</f>
        <v/>
      </c>
      <c r="X147" s="44">
        <f>MIN(N(Debts!$E$9),AA146+W147)</f>
        <v/>
      </c>
      <c r="Y147" s="44">
        <f>AA146+W147-X147</f>
        <v/>
      </c>
      <c r="Z147" s="44">
        <f>MIN(Y147,MAX(0,$C147-SUMIFS($H147:$AU147,$H$6:$AU$6,"Rest",$H$5:$AU$5,"&lt;"&amp;Y$5)))</f>
        <v/>
      </c>
      <c r="AA147" s="44">
        <f>ROUND(Y147-Z147,2)</f>
        <v/>
      </c>
      <c r="AB147" s="44">
        <f>ROUND(AF146*N(Debts!$D$10)/12,2)</f>
        <v/>
      </c>
      <c r="AC147" s="44">
        <f>MIN(N(Debts!$E$10),AF146+AB147)</f>
        <v/>
      </c>
      <c r="AD147" s="44">
        <f>AF146+AB147-AC147</f>
        <v/>
      </c>
      <c r="AE147" s="44">
        <f>MIN(AD147,MAX(0,$C147-SUMIFS($H147:$AU147,$H$6:$AU$6,"Rest",$H$5:$AU$5,"&lt;"&amp;AD$5)))</f>
        <v/>
      </c>
      <c r="AF147" s="44">
        <f>ROUND(AD147-AE147,2)</f>
        <v/>
      </c>
      <c r="AG147" s="44">
        <f>ROUND(AK146*N(Debts!$D$11)/12,2)</f>
        <v/>
      </c>
      <c r="AH147" s="44">
        <f>MIN(N(Debts!$E$11),AK146+AG147)</f>
        <v/>
      </c>
      <c r="AI147" s="44">
        <f>AK146+AG147-AH147</f>
        <v/>
      </c>
      <c r="AJ147" s="44">
        <f>MIN(AI147,MAX(0,$C147-SUMIFS($H147:$AU147,$H$6:$AU$6,"Rest",$H$5:$AU$5,"&lt;"&amp;AI$5)))</f>
        <v/>
      </c>
      <c r="AK147" s="44">
        <f>ROUND(AI147-AJ147,2)</f>
        <v/>
      </c>
      <c r="AL147" s="44">
        <f>ROUND(AP146*N(Debts!$D$12)/12,2)</f>
        <v/>
      </c>
      <c r="AM147" s="44">
        <f>MIN(N(Debts!$E$12),AP146+AL147)</f>
        <v/>
      </c>
      <c r="AN147" s="44">
        <f>AP146+AL147-AM147</f>
        <v/>
      </c>
      <c r="AO147" s="44">
        <f>MIN(AN147,MAX(0,$C147-SUMIFS($H147:$AU147,$H$6:$AU$6,"Rest",$H$5:$AU$5,"&lt;"&amp;AN$5)))</f>
        <v/>
      </c>
      <c r="AP147" s="44">
        <f>ROUND(AN147-AO147,2)</f>
        <v/>
      </c>
      <c r="AQ147" s="44">
        <f>ROUND(AU146*N(Debts!$D$13)/12,2)</f>
        <v/>
      </c>
      <c r="AR147" s="44">
        <f>MIN(N(Debts!$E$13),AU146+AQ147)</f>
        <v/>
      </c>
      <c r="AS147" s="44">
        <f>AU146+AQ147-AR147</f>
        <v/>
      </c>
      <c r="AT147" s="44">
        <f>MIN(AS147,MAX(0,$C147-SUMIFS($H147:$AU147,$H$6:$AU$6,"Rest",$H$5:$AU$5,"&lt;"&amp;AS$5)))</f>
        <v/>
      </c>
      <c r="AU147" s="44">
        <f>ROUND(AS147-AT147,2)</f>
        <v/>
      </c>
    </row>
    <row r="148">
      <c r="A148" s="43" t="n">
        <v>141</v>
      </c>
      <c r="B148" s="45">
        <f>EDATE(Plan!$C$7,A148-1)</f>
        <v/>
      </c>
      <c r="C148" s="46">
        <f>IF(F147&lt;=0.005,0,MAX(0,Plan!$C$6-SUMIF($H$6:$AU$6,"Min paid",H148:AU148)))</f>
        <v/>
      </c>
      <c r="D148" s="46">
        <f>SUMIF($H$6:$AU$6,"Interest",H148:AU148)</f>
        <v/>
      </c>
      <c r="E148" s="46">
        <f>SUMIF($H$6:$AU$6,"Min paid",H148:AU148)+SUMIF($H$6:$AU$6,"Extra paid",H148:AU148)</f>
        <v/>
      </c>
      <c r="F148" s="46">
        <f>SUMIF($H$6:$AU$6,"Balance",H148:AU148)</f>
        <v/>
      </c>
      <c r="G148" s="47">
        <f>IF(AND(F148&lt;=0.005,F147&gt;0.005),A148,"")</f>
        <v/>
      </c>
      <c r="H148" s="44">
        <f>ROUND(L147*N(Debts!$D$6)/12,2)</f>
        <v/>
      </c>
      <c r="I148" s="44">
        <f>MIN(N(Debts!$E$6),L147+H148)</f>
        <v/>
      </c>
      <c r="J148" s="44">
        <f>L147+H148-I148</f>
        <v/>
      </c>
      <c r="K148" s="44">
        <f>MIN(J148,MAX(0,$C148-SUMIFS($H148:$AU148,$H$6:$AU$6,"Rest",$H$5:$AU$5,"&lt;"&amp;J$5)))</f>
        <v/>
      </c>
      <c r="L148" s="44">
        <f>ROUND(J148-K148,2)</f>
        <v/>
      </c>
      <c r="M148" s="44">
        <f>ROUND(Q147*N(Debts!$D$7)/12,2)</f>
        <v/>
      </c>
      <c r="N148" s="44">
        <f>MIN(N(Debts!$E$7),Q147+M148)</f>
        <v/>
      </c>
      <c r="O148" s="44">
        <f>Q147+M148-N148</f>
        <v/>
      </c>
      <c r="P148" s="44">
        <f>MIN(O148,MAX(0,$C148-SUMIFS($H148:$AU148,$H$6:$AU$6,"Rest",$H$5:$AU$5,"&lt;"&amp;O$5)))</f>
        <v/>
      </c>
      <c r="Q148" s="44">
        <f>ROUND(O148-P148,2)</f>
        <v/>
      </c>
      <c r="R148" s="44">
        <f>ROUND(V147*N(Debts!$D$8)/12,2)</f>
        <v/>
      </c>
      <c r="S148" s="44">
        <f>MIN(N(Debts!$E$8),V147+R148)</f>
        <v/>
      </c>
      <c r="T148" s="44">
        <f>V147+R148-S148</f>
        <v/>
      </c>
      <c r="U148" s="44">
        <f>MIN(T148,MAX(0,$C148-SUMIFS($H148:$AU148,$H$6:$AU$6,"Rest",$H$5:$AU$5,"&lt;"&amp;T$5)))</f>
        <v/>
      </c>
      <c r="V148" s="44">
        <f>ROUND(T148-U148,2)</f>
        <v/>
      </c>
      <c r="W148" s="44">
        <f>ROUND(AA147*N(Debts!$D$9)/12,2)</f>
        <v/>
      </c>
      <c r="X148" s="44">
        <f>MIN(N(Debts!$E$9),AA147+W148)</f>
        <v/>
      </c>
      <c r="Y148" s="44">
        <f>AA147+W148-X148</f>
        <v/>
      </c>
      <c r="Z148" s="44">
        <f>MIN(Y148,MAX(0,$C148-SUMIFS($H148:$AU148,$H$6:$AU$6,"Rest",$H$5:$AU$5,"&lt;"&amp;Y$5)))</f>
        <v/>
      </c>
      <c r="AA148" s="44">
        <f>ROUND(Y148-Z148,2)</f>
        <v/>
      </c>
      <c r="AB148" s="44">
        <f>ROUND(AF147*N(Debts!$D$10)/12,2)</f>
        <v/>
      </c>
      <c r="AC148" s="44">
        <f>MIN(N(Debts!$E$10),AF147+AB148)</f>
        <v/>
      </c>
      <c r="AD148" s="44">
        <f>AF147+AB148-AC148</f>
        <v/>
      </c>
      <c r="AE148" s="44">
        <f>MIN(AD148,MAX(0,$C148-SUMIFS($H148:$AU148,$H$6:$AU$6,"Rest",$H$5:$AU$5,"&lt;"&amp;AD$5)))</f>
        <v/>
      </c>
      <c r="AF148" s="44">
        <f>ROUND(AD148-AE148,2)</f>
        <v/>
      </c>
      <c r="AG148" s="44">
        <f>ROUND(AK147*N(Debts!$D$11)/12,2)</f>
        <v/>
      </c>
      <c r="AH148" s="44">
        <f>MIN(N(Debts!$E$11),AK147+AG148)</f>
        <v/>
      </c>
      <c r="AI148" s="44">
        <f>AK147+AG148-AH148</f>
        <v/>
      </c>
      <c r="AJ148" s="44">
        <f>MIN(AI148,MAX(0,$C148-SUMIFS($H148:$AU148,$H$6:$AU$6,"Rest",$H$5:$AU$5,"&lt;"&amp;AI$5)))</f>
        <v/>
      </c>
      <c r="AK148" s="44">
        <f>ROUND(AI148-AJ148,2)</f>
        <v/>
      </c>
      <c r="AL148" s="44">
        <f>ROUND(AP147*N(Debts!$D$12)/12,2)</f>
        <v/>
      </c>
      <c r="AM148" s="44">
        <f>MIN(N(Debts!$E$12),AP147+AL148)</f>
        <v/>
      </c>
      <c r="AN148" s="44">
        <f>AP147+AL148-AM148</f>
        <v/>
      </c>
      <c r="AO148" s="44">
        <f>MIN(AN148,MAX(0,$C148-SUMIFS($H148:$AU148,$H$6:$AU$6,"Rest",$H$5:$AU$5,"&lt;"&amp;AN$5)))</f>
        <v/>
      </c>
      <c r="AP148" s="44">
        <f>ROUND(AN148-AO148,2)</f>
        <v/>
      </c>
      <c r="AQ148" s="44">
        <f>ROUND(AU147*N(Debts!$D$13)/12,2)</f>
        <v/>
      </c>
      <c r="AR148" s="44">
        <f>MIN(N(Debts!$E$13),AU147+AQ148)</f>
        <v/>
      </c>
      <c r="AS148" s="44">
        <f>AU147+AQ148-AR148</f>
        <v/>
      </c>
      <c r="AT148" s="44">
        <f>MIN(AS148,MAX(0,$C148-SUMIFS($H148:$AU148,$H$6:$AU$6,"Rest",$H$5:$AU$5,"&lt;"&amp;AS$5)))</f>
        <v/>
      </c>
      <c r="AU148" s="44">
        <f>ROUND(AS148-AT148,2)</f>
        <v/>
      </c>
    </row>
    <row r="149">
      <c r="A149" s="43" t="n">
        <v>142</v>
      </c>
      <c r="B149" s="45">
        <f>EDATE(Plan!$C$7,A149-1)</f>
        <v/>
      </c>
      <c r="C149" s="46">
        <f>IF(F148&lt;=0.005,0,MAX(0,Plan!$C$6-SUMIF($H$6:$AU$6,"Min paid",H149:AU149)))</f>
        <v/>
      </c>
      <c r="D149" s="46">
        <f>SUMIF($H$6:$AU$6,"Interest",H149:AU149)</f>
        <v/>
      </c>
      <c r="E149" s="46">
        <f>SUMIF($H$6:$AU$6,"Min paid",H149:AU149)+SUMIF($H$6:$AU$6,"Extra paid",H149:AU149)</f>
        <v/>
      </c>
      <c r="F149" s="46">
        <f>SUMIF($H$6:$AU$6,"Balance",H149:AU149)</f>
        <v/>
      </c>
      <c r="G149" s="47">
        <f>IF(AND(F149&lt;=0.005,F148&gt;0.005),A149,"")</f>
        <v/>
      </c>
      <c r="H149" s="44">
        <f>ROUND(L148*N(Debts!$D$6)/12,2)</f>
        <v/>
      </c>
      <c r="I149" s="44">
        <f>MIN(N(Debts!$E$6),L148+H149)</f>
        <v/>
      </c>
      <c r="J149" s="44">
        <f>L148+H149-I149</f>
        <v/>
      </c>
      <c r="K149" s="44">
        <f>MIN(J149,MAX(0,$C149-SUMIFS($H149:$AU149,$H$6:$AU$6,"Rest",$H$5:$AU$5,"&lt;"&amp;J$5)))</f>
        <v/>
      </c>
      <c r="L149" s="44">
        <f>ROUND(J149-K149,2)</f>
        <v/>
      </c>
      <c r="M149" s="44">
        <f>ROUND(Q148*N(Debts!$D$7)/12,2)</f>
        <v/>
      </c>
      <c r="N149" s="44">
        <f>MIN(N(Debts!$E$7),Q148+M149)</f>
        <v/>
      </c>
      <c r="O149" s="44">
        <f>Q148+M149-N149</f>
        <v/>
      </c>
      <c r="P149" s="44">
        <f>MIN(O149,MAX(0,$C149-SUMIFS($H149:$AU149,$H$6:$AU$6,"Rest",$H$5:$AU$5,"&lt;"&amp;O$5)))</f>
        <v/>
      </c>
      <c r="Q149" s="44">
        <f>ROUND(O149-P149,2)</f>
        <v/>
      </c>
      <c r="R149" s="44">
        <f>ROUND(V148*N(Debts!$D$8)/12,2)</f>
        <v/>
      </c>
      <c r="S149" s="44">
        <f>MIN(N(Debts!$E$8),V148+R149)</f>
        <v/>
      </c>
      <c r="T149" s="44">
        <f>V148+R149-S149</f>
        <v/>
      </c>
      <c r="U149" s="44">
        <f>MIN(T149,MAX(0,$C149-SUMIFS($H149:$AU149,$H$6:$AU$6,"Rest",$H$5:$AU$5,"&lt;"&amp;T$5)))</f>
        <v/>
      </c>
      <c r="V149" s="44">
        <f>ROUND(T149-U149,2)</f>
        <v/>
      </c>
      <c r="W149" s="44">
        <f>ROUND(AA148*N(Debts!$D$9)/12,2)</f>
        <v/>
      </c>
      <c r="X149" s="44">
        <f>MIN(N(Debts!$E$9),AA148+W149)</f>
        <v/>
      </c>
      <c r="Y149" s="44">
        <f>AA148+W149-X149</f>
        <v/>
      </c>
      <c r="Z149" s="44">
        <f>MIN(Y149,MAX(0,$C149-SUMIFS($H149:$AU149,$H$6:$AU$6,"Rest",$H$5:$AU$5,"&lt;"&amp;Y$5)))</f>
        <v/>
      </c>
      <c r="AA149" s="44">
        <f>ROUND(Y149-Z149,2)</f>
        <v/>
      </c>
      <c r="AB149" s="44">
        <f>ROUND(AF148*N(Debts!$D$10)/12,2)</f>
        <v/>
      </c>
      <c r="AC149" s="44">
        <f>MIN(N(Debts!$E$10),AF148+AB149)</f>
        <v/>
      </c>
      <c r="AD149" s="44">
        <f>AF148+AB149-AC149</f>
        <v/>
      </c>
      <c r="AE149" s="44">
        <f>MIN(AD149,MAX(0,$C149-SUMIFS($H149:$AU149,$H$6:$AU$6,"Rest",$H$5:$AU$5,"&lt;"&amp;AD$5)))</f>
        <v/>
      </c>
      <c r="AF149" s="44">
        <f>ROUND(AD149-AE149,2)</f>
        <v/>
      </c>
      <c r="AG149" s="44">
        <f>ROUND(AK148*N(Debts!$D$11)/12,2)</f>
        <v/>
      </c>
      <c r="AH149" s="44">
        <f>MIN(N(Debts!$E$11),AK148+AG149)</f>
        <v/>
      </c>
      <c r="AI149" s="44">
        <f>AK148+AG149-AH149</f>
        <v/>
      </c>
      <c r="AJ149" s="44">
        <f>MIN(AI149,MAX(0,$C149-SUMIFS($H149:$AU149,$H$6:$AU$6,"Rest",$H$5:$AU$5,"&lt;"&amp;AI$5)))</f>
        <v/>
      </c>
      <c r="AK149" s="44">
        <f>ROUND(AI149-AJ149,2)</f>
        <v/>
      </c>
      <c r="AL149" s="44">
        <f>ROUND(AP148*N(Debts!$D$12)/12,2)</f>
        <v/>
      </c>
      <c r="AM149" s="44">
        <f>MIN(N(Debts!$E$12),AP148+AL149)</f>
        <v/>
      </c>
      <c r="AN149" s="44">
        <f>AP148+AL149-AM149</f>
        <v/>
      </c>
      <c r="AO149" s="44">
        <f>MIN(AN149,MAX(0,$C149-SUMIFS($H149:$AU149,$H$6:$AU$6,"Rest",$H$5:$AU$5,"&lt;"&amp;AN$5)))</f>
        <v/>
      </c>
      <c r="AP149" s="44">
        <f>ROUND(AN149-AO149,2)</f>
        <v/>
      </c>
      <c r="AQ149" s="44">
        <f>ROUND(AU148*N(Debts!$D$13)/12,2)</f>
        <v/>
      </c>
      <c r="AR149" s="44">
        <f>MIN(N(Debts!$E$13),AU148+AQ149)</f>
        <v/>
      </c>
      <c r="AS149" s="44">
        <f>AU148+AQ149-AR149</f>
        <v/>
      </c>
      <c r="AT149" s="44">
        <f>MIN(AS149,MAX(0,$C149-SUMIFS($H149:$AU149,$H$6:$AU$6,"Rest",$H$5:$AU$5,"&lt;"&amp;AS$5)))</f>
        <v/>
      </c>
      <c r="AU149" s="44">
        <f>ROUND(AS149-AT149,2)</f>
        <v/>
      </c>
    </row>
    <row r="150">
      <c r="A150" s="43" t="n">
        <v>143</v>
      </c>
      <c r="B150" s="45">
        <f>EDATE(Plan!$C$7,A150-1)</f>
        <v/>
      </c>
      <c r="C150" s="46">
        <f>IF(F149&lt;=0.005,0,MAX(0,Plan!$C$6-SUMIF($H$6:$AU$6,"Min paid",H150:AU150)))</f>
        <v/>
      </c>
      <c r="D150" s="46">
        <f>SUMIF($H$6:$AU$6,"Interest",H150:AU150)</f>
        <v/>
      </c>
      <c r="E150" s="46">
        <f>SUMIF($H$6:$AU$6,"Min paid",H150:AU150)+SUMIF($H$6:$AU$6,"Extra paid",H150:AU150)</f>
        <v/>
      </c>
      <c r="F150" s="46">
        <f>SUMIF($H$6:$AU$6,"Balance",H150:AU150)</f>
        <v/>
      </c>
      <c r="G150" s="47">
        <f>IF(AND(F150&lt;=0.005,F149&gt;0.005),A150,"")</f>
        <v/>
      </c>
      <c r="H150" s="44">
        <f>ROUND(L149*N(Debts!$D$6)/12,2)</f>
        <v/>
      </c>
      <c r="I150" s="44">
        <f>MIN(N(Debts!$E$6),L149+H150)</f>
        <v/>
      </c>
      <c r="J150" s="44">
        <f>L149+H150-I150</f>
        <v/>
      </c>
      <c r="K150" s="44">
        <f>MIN(J150,MAX(0,$C150-SUMIFS($H150:$AU150,$H$6:$AU$6,"Rest",$H$5:$AU$5,"&lt;"&amp;J$5)))</f>
        <v/>
      </c>
      <c r="L150" s="44">
        <f>ROUND(J150-K150,2)</f>
        <v/>
      </c>
      <c r="M150" s="44">
        <f>ROUND(Q149*N(Debts!$D$7)/12,2)</f>
        <v/>
      </c>
      <c r="N150" s="44">
        <f>MIN(N(Debts!$E$7),Q149+M150)</f>
        <v/>
      </c>
      <c r="O150" s="44">
        <f>Q149+M150-N150</f>
        <v/>
      </c>
      <c r="P150" s="44">
        <f>MIN(O150,MAX(0,$C150-SUMIFS($H150:$AU150,$H$6:$AU$6,"Rest",$H$5:$AU$5,"&lt;"&amp;O$5)))</f>
        <v/>
      </c>
      <c r="Q150" s="44">
        <f>ROUND(O150-P150,2)</f>
        <v/>
      </c>
      <c r="R150" s="44">
        <f>ROUND(V149*N(Debts!$D$8)/12,2)</f>
        <v/>
      </c>
      <c r="S150" s="44">
        <f>MIN(N(Debts!$E$8),V149+R150)</f>
        <v/>
      </c>
      <c r="T150" s="44">
        <f>V149+R150-S150</f>
        <v/>
      </c>
      <c r="U150" s="44">
        <f>MIN(T150,MAX(0,$C150-SUMIFS($H150:$AU150,$H$6:$AU$6,"Rest",$H$5:$AU$5,"&lt;"&amp;T$5)))</f>
        <v/>
      </c>
      <c r="V150" s="44">
        <f>ROUND(T150-U150,2)</f>
        <v/>
      </c>
      <c r="W150" s="44">
        <f>ROUND(AA149*N(Debts!$D$9)/12,2)</f>
        <v/>
      </c>
      <c r="X150" s="44">
        <f>MIN(N(Debts!$E$9),AA149+W150)</f>
        <v/>
      </c>
      <c r="Y150" s="44">
        <f>AA149+W150-X150</f>
        <v/>
      </c>
      <c r="Z150" s="44">
        <f>MIN(Y150,MAX(0,$C150-SUMIFS($H150:$AU150,$H$6:$AU$6,"Rest",$H$5:$AU$5,"&lt;"&amp;Y$5)))</f>
        <v/>
      </c>
      <c r="AA150" s="44">
        <f>ROUND(Y150-Z150,2)</f>
        <v/>
      </c>
      <c r="AB150" s="44">
        <f>ROUND(AF149*N(Debts!$D$10)/12,2)</f>
        <v/>
      </c>
      <c r="AC150" s="44">
        <f>MIN(N(Debts!$E$10),AF149+AB150)</f>
        <v/>
      </c>
      <c r="AD150" s="44">
        <f>AF149+AB150-AC150</f>
        <v/>
      </c>
      <c r="AE150" s="44">
        <f>MIN(AD150,MAX(0,$C150-SUMIFS($H150:$AU150,$H$6:$AU$6,"Rest",$H$5:$AU$5,"&lt;"&amp;AD$5)))</f>
        <v/>
      </c>
      <c r="AF150" s="44">
        <f>ROUND(AD150-AE150,2)</f>
        <v/>
      </c>
      <c r="AG150" s="44">
        <f>ROUND(AK149*N(Debts!$D$11)/12,2)</f>
        <v/>
      </c>
      <c r="AH150" s="44">
        <f>MIN(N(Debts!$E$11),AK149+AG150)</f>
        <v/>
      </c>
      <c r="AI150" s="44">
        <f>AK149+AG150-AH150</f>
        <v/>
      </c>
      <c r="AJ150" s="44">
        <f>MIN(AI150,MAX(0,$C150-SUMIFS($H150:$AU150,$H$6:$AU$6,"Rest",$H$5:$AU$5,"&lt;"&amp;AI$5)))</f>
        <v/>
      </c>
      <c r="AK150" s="44">
        <f>ROUND(AI150-AJ150,2)</f>
        <v/>
      </c>
      <c r="AL150" s="44">
        <f>ROUND(AP149*N(Debts!$D$12)/12,2)</f>
        <v/>
      </c>
      <c r="AM150" s="44">
        <f>MIN(N(Debts!$E$12),AP149+AL150)</f>
        <v/>
      </c>
      <c r="AN150" s="44">
        <f>AP149+AL150-AM150</f>
        <v/>
      </c>
      <c r="AO150" s="44">
        <f>MIN(AN150,MAX(0,$C150-SUMIFS($H150:$AU150,$H$6:$AU$6,"Rest",$H$5:$AU$5,"&lt;"&amp;AN$5)))</f>
        <v/>
      </c>
      <c r="AP150" s="44">
        <f>ROUND(AN150-AO150,2)</f>
        <v/>
      </c>
      <c r="AQ150" s="44">
        <f>ROUND(AU149*N(Debts!$D$13)/12,2)</f>
        <v/>
      </c>
      <c r="AR150" s="44">
        <f>MIN(N(Debts!$E$13),AU149+AQ150)</f>
        <v/>
      </c>
      <c r="AS150" s="44">
        <f>AU149+AQ150-AR150</f>
        <v/>
      </c>
      <c r="AT150" s="44">
        <f>MIN(AS150,MAX(0,$C150-SUMIFS($H150:$AU150,$H$6:$AU$6,"Rest",$H$5:$AU$5,"&lt;"&amp;AS$5)))</f>
        <v/>
      </c>
      <c r="AU150" s="44">
        <f>ROUND(AS150-AT150,2)</f>
        <v/>
      </c>
    </row>
    <row r="151">
      <c r="A151" s="43" t="n">
        <v>144</v>
      </c>
      <c r="B151" s="45">
        <f>EDATE(Plan!$C$7,A151-1)</f>
        <v/>
      </c>
      <c r="C151" s="46">
        <f>IF(F150&lt;=0.005,0,MAX(0,Plan!$C$6-SUMIF($H$6:$AU$6,"Min paid",H151:AU151)))</f>
        <v/>
      </c>
      <c r="D151" s="46">
        <f>SUMIF($H$6:$AU$6,"Interest",H151:AU151)</f>
        <v/>
      </c>
      <c r="E151" s="46">
        <f>SUMIF($H$6:$AU$6,"Min paid",H151:AU151)+SUMIF($H$6:$AU$6,"Extra paid",H151:AU151)</f>
        <v/>
      </c>
      <c r="F151" s="46">
        <f>SUMIF($H$6:$AU$6,"Balance",H151:AU151)</f>
        <v/>
      </c>
      <c r="G151" s="47">
        <f>IF(AND(F151&lt;=0.005,F150&gt;0.005),A151,"")</f>
        <v/>
      </c>
      <c r="H151" s="44">
        <f>ROUND(L150*N(Debts!$D$6)/12,2)</f>
        <v/>
      </c>
      <c r="I151" s="44">
        <f>MIN(N(Debts!$E$6),L150+H151)</f>
        <v/>
      </c>
      <c r="J151" s="44">
        <f>L150+H151-I151</f>
        <v/>
      </c>
      <c r="K151" s="44">
        <f>MIN(J151,MAX(0,$C151-SUMIFS($H151:$AU151,$H$6:$AU$6,"Rest",$H$5:$AU$5,"&lt;"&amp;J$5)))</f>
        <v/>
      </c>
      <c r="L151" s="44">
        <f>ROUND(J151-K151,2)</f>
        <v/>
      </c>
      <c r="M151" s="44">
        <f>ROUND(Q150*N(Debts!$D$7)/12,2)</f>
        <v/>
      </c>
      <c r="N151" s="44">
        <f>MIN(N(Debts!$E$7),Q150+M151)</f>
        <v/>
      </c>
      <c r="O151" s="44">
        <f>Q150+M151-N151</f>
        <v/>
      </c>
      <c r="P151" s="44">
        <f>MIN(O151,MAX(0,$C151-SUMIFS($H151:$AU151,$H$6:$AU$6,"Rest",$H$5:$AU$5,"&lt;"&amp;O$5)))</f>
        <v/>
      </c>
      <c r="Q151" s="44">
        <f>ROUND(O151-P151,2)</f>
        <v/>
      </c>
      <c r="R151" s="44">
        <f>ROUND(V150*N(Debts!$D$8)/12,2)</f>
        <v/>
      </c>
      <c r="S151" s="44">
        <f>MIN(N(Debts!$E$8),V150+R151)</f>
        <v/>
      </c>
      <c r="T151" s="44">
        <f>V150+R151-S151</f>
        <v/>
      </c>
      <c r="U151" s="44">
        <f>MIN(T151,MAX(0,$C151-SUMIFS($H151:$AU151,$H$6:$AU$6,"Rest",$H$5:$AU$5,"&lt;"&amp;T$5)))</f>
        <v/>
      </c>
      <c r="V151" s="44">
        <f>ROUND(T151-U151,2)</f>
        <v/>
      </c>
      <c r="W151" s="44">
        <f>ROUND(AA150*N(Debts!$D$9)/12,2)</f>
        <v/>
      </c>
      <c r="X151" s="44">
        <f>MIN(N(Debts!$E$9),AA150+W151)</f>
        <v/>
      </c>
      <c r="Y151" s="44">
        <f>AA150+W151-X151</f>
        <v/>
      </c>
      <c r="Z151" s="44">
        <f>MIN(Y151,MAX(0,$C151-SUMIFS($H151:$AU151,$H$6:$AU$6,"Rest",$H$5:$AU$5,"&lt;"&amp;Y$5)))</f>
        <v/>
      </c>
      <c r="AA151" s="44">
        <f>ROUND(Y151-Z151,2)</f>
        <v/>
      </c>
      <c r="AB151" s="44">
        <f>ROUND(AF150*N(Debts!$D$10)/12,2)</f>
        <v/>
      </c>
      <c r="AC151" s="44">
        <f>MIN(N(Debts!$E$10),AF150+AB151)</f>
        <v/>
      </c>
      <c r="AD151" s="44">
        <f>AF150+AB151-AC151</f>
        <v/>
      </c>
      <c r="AE151" s="44">
        <f>MIN(AD151,MAX(0,$C151-SUMIFS($H151:$AU151,$H$6:$AU$6,"Rest",$H$5:$AU$5,"&lt;"&amp;AD$5)))</f>
        <v/>
      </c>
      <c r="AF151" s="44">
        <f>ROUND(AD151-AE151,2)</f>
        <v/>
      </c>
      <c r="AG151" s="44">
        <f>ROUND(AK150*N(Debts!$D$11)/12,2)</f>
        <v/>
      </c>
      <c r="AH151" s="44">
        <f>MIN(N(Debts!$E$11),AK150+AG151)</f>
        <v/>
      </c>
      <c r="AI151" s="44">
        <f>AK150+AG151-AH151</f>
        <v/>
      </c>
      <c r="AJ151" s="44">
        <f>MIN(AI151,MAX(0,$C151-SUMIFS($H151:$AU151,$H$6:$AU$6,"Rest",$H$5:$AU$5,"&lt;"&amp;AI$5)))</f>
        <v/>
      </c>
      <c r="AK151" s="44">
        <f>ROUND(AI151-AJ151,2)</f>
        <v/>
      </c>
      <c r="AL151" s="44">
        <f>ROUND(AP150*N(Debts!$D$12)/12,2)</f>
        <v/>
      </c>
      <c r="AM151" s="44">
        <f>MIN(N(Debts!$E$12),AP150+AL151)</f>
        <v/>
      </c>
      <c r="AN151" s="44">
        <f>AP150+AL151-AM151</f>
        <v/>
      </c>
      <c r="AO151" s="44">
        <f>MIN(AN151,MAX(0,$C151-SUMIFS($H151:$AU151,$H$6:$AU$6,"Rest",$H$5:$AU$5,"&lt;"&amp;AN$5)))</f>
        <v/>
      </c>
      <c r="AP151" s="44">
        <f>ROUND(AN151-AO151,2)</f>
        <v/>
      </c>
      <c r="AQ151" s="44">
        <f>ROUND(AU150*N(Debts!$D$13)/12,2)</f>
        <v/>
      </c>
      <c r="AR151" s="44">
        <f>MIN(N(Debts!$E$13),AU150+AQ151)</f>
        <v/>
      </c>
      <c r="AS151" s="44">
        <f>AU150+AQ151-AR151</f>
        <v/>
      </c>
      <c r="AT151" s="44">
        <f>MIN(AS151,MAX(0,$C151-SUMIFS($H151:$AU151,$H$6:$AU$6,"Rest",$H$5:$AU$5,"&lt;"&amp;AS$5)))</f>
        <v/>
      </c>
      <c r="AU151" s="44">
        <f>ROUND(AS151-AT151,2)</f>
        <v/>
      </c>
    </row>
    <row r="152">
      <c r="A152" s="43" t="n">
        <v>145</v>
      </c>
      <c r="B152" s="45">
        <f>EDATE(Plan!$C$7,A152-1)</f>
        <v/>
      </c>
      <c r="C152" s="46">
        <f>IF(F151&lt;=0.005,0,MAX(0,Plan!$C$6-SUMIF($H$6:$AU$6,"Min paid",H152:AU152)))</f>
        <v/>
      </c>
      <c r="D152" s="46">
        <f>SUMIF($H$6:$AU$6,"Interest",H152:AU152)</f>
        <v/>
      </c>
      <c r="E152" s="46">
        <f>SUMIF($H$6:$AU$6,"Min paid",H152:AU152)+SUMIF($H$6:$AU$6,"Extra paid",H152:AU152)</f>
        <v/>
      </c>
      <c r="F152" s="46">
        <f>SUMIF($H$6:$AU$6,"Balance",H152:AU152)</f>
        <v/>
      </c>
      <c r="G152" s="47">
        <f>IF(AND(F152&lt;=0.005,F151&gt;0.005),A152,"")</f>
        <v/>
      </c>
      <c r="H152" s="44">
        <f>ROUND(L151*N(Debts!$D$6)/12,2)</f>
        <v/>
      </c>
      <c r="I152" s="44">
        <f>MIN(N(Debts!$E$6),L151+H152)</f>
        <v/>
      </c>
      <c r="J152" s="44">
        <f>L151+H152-I152</f>
        <v/>
      </c>
      <c r="K152" s="44">
        <f>MIN(J152,MAX(0,$C152-SUMIFS($H152:$AU152,$H$6:$AU$6,"Rest",$H$5:$AU$5,"&lt;"&amp;J$5)))</f>
        <v/>
      </c>
      <c r="L152" s="44">
        <f>ROUND(J152-K152,2)</f>
        <v/>
      </c>
      <c r="M152" s="44">
        <f>ROUND(Q151*N(Debts!$D$7)/12,2)</f>
        <v/>
      </c>
      <c r="N152" s="44">
        <f>MIN(N(Debts!$E$7),Q151+M152)</f>
        <v/>
      </c>
      <c r="O152" s="44">
        <f>Q151+M152-N152</f>
        <v/>
      </c>
      <c r="P152" s="44">
        <f>MIN(O152,MAX(0,$C152-SUMIFS($H152:$AU152,$H$6:$AU$6,"Rest",$H$5:$AU$5,"&lt;"&amp;O$5)))</f>
        <v/>
      </c>
      <c r="Q152" s="44">
        <f>ROUND(O152-P152,2)</f>
        <v/>
      </c>
      <c r="R152" s="44">
        <f>ROUND(V151*N(Debts!$D$8)/12,2)</f>
        <v/>
      </c>
      <c r="S152" s="44">
        <f>MIN(N(Debts!$E$8),V151+R152)</f>
        <v/>
      </c>
      <c r="T152" s="44">
        <f>V151+R152-S152</f>
        <v/>
      </c>
      <c r="U152" s="44">
        <f>MIN(T152,MAX(0,$C152-SUMIFS($H152:$AU152,$H$6:$AU$6,"Rest",$H$5:$AU$5,"&lt;"&amp;T$5)))</f>
        <v/>
      </c>
      <c r="V152" s="44">
        <f>ROUND(T152-U152,2)</f>
        <v/>
      </c>
      <c r="W152" s="44">
        <f>ROUND(AA151*N(Debts!$D$9)/12,2)</f>
        <v/>
      </c>
      <c r="X152" s="44">
        <f>MIN(N(Debts!$E$9),AA151+W152)</f>
        <v/>
      </c>
      <c r="Y152" s="44">
        <f>AA151+W152-X152</f>
        <v/>
      </c>
      <c r="Z152" s="44">
        <f>MIN(Y152,MAX(0,$C152-SUMIFS($H152:$AU152,$H$6:$AU$6,"Rest",$H$5:$AU$5,"&lt;"&amp;Y$5)))</f>
        <v/>
      </c>
      <c r="AA152" s="44">
        <f>ROUND(Y152-Z152,2)</f>
        <v/>
      </c>
      <c r="AB152" s="44">
        <f>ROUND(AF151*N(Debts!$D$10)/12,2)</f>
        <v/>
      </c>
      <c r="AC152" s="44">
        <f>MIN(N(Debts!$E$10),AF151+AB152)</f>
        <v/>
      </c>
      <c r="AD152" s="44">
        <f>AF151+AB152-AC152</f>
        <v/>
      </c>
      <c r="AE152" s="44">
        <f>MIN(AD152,MAX(0,$C152-SUMIFS($H152:$AU152,$H$6:$AU$6,"Rest",$H$5:$AU$5,"&lt;"&amp;AD$5)))</f>
        <v/>
      </c>
      <c r="AF152" s="44">
        <f>ROUND(AD152-AE152,2)</f>
        <v/>
      </c>
      <c r="AG152" s="44">
        <f>ROUND(AK151*N(Debts!$D$11)/12,2)</f>
        <v/>
      </c>
      <c r="AH152" s="44">
        <f>MIN(N(Debts!$E$11),AK151+AG152)</f>
        <v/>
      </c>
      <c r="AI152" s="44">
        <f>AK151+AG152-AH152</f>
        <v/>
      </c>
      <c r="AJ152" s="44">
        <f>MIN(AI152,MAX(0,$C152-SUMIFS($H152:$AU152,$H$6:$AU$6,"Rest",$H$5:$AU$5,"&lt;"&amp;AI$5)))</f>
        <v/>
      </c>
      <c r="AK152" s="44">
        <f>ROUND(AI152-AJ152,2)</f>
        <v/>
      </c>
      <c r="AL152" s="44">
        <f>ROUND(AP151*N(Debts!$D$12)/12,2)</f>
        <v/>
      </c>
      <c r="AM152" s="44">
        <f>MIN(N(Debts!$E$12),AP151+AL152)</f>
        <v/>
      </c>
      <c r="AN152" s="44">
        <f>AP151+AL152-AM152</f>
        <v/>
      </c>
      <c r="AO152" s="44">
        <f>MIN(AN152,MAX(0,$C152-SUMIFS($H152:$AU152,$H$6:$AU$6,"Rest",$H$5:$AU$5,"&lt;"&amp;AN$5)))</f>
        <v/>
      </c>
      <c r="AP152" s="44">
        <f>ROUND(AN152-AO152,2)</f>
        <v/>
      </c>
      <c r="AQ152" s="44">
        <f>ROUND(AU151*N(Debts!$D$13)/12,2)</f>
        <v/>
      </c>
      <c r="AR152" s="44">
        <f>MIN(N(Debts!$E$13),AU151+AQ152)</f>
        <v/>
      </c>
      <c r="AS152" s="44">
        <f>AU151+AQ152-AR152</f>
        <v/>
      </c>
      <c r="AT152" s="44">
        <f>MIN(AS152,MAX(0,$C152-SUMIFS($H152:$AU152,$H$6:$AU$6,"Rest",$H$5:$AU$5,"&lt;"&amp;AS$5)))</f>
        <v/>
      </c>
      <c r="AU152" s="44">
        <f>ROUND(AS152-AT152,2)</f>
        <v/>
      </c>
    </row>
    <row r="153">
      <c r="A153" s="43" t="n">
        <v>146</v>
      </c>
      <c r="B153" s="45">
        <f>EDATE(Plan!$C$7,A153-1)</f>
        <v/>
      </c>
      <c r="C153" s="46">
        <f>IF(F152&lt;=0.005,0,MAX(0,Plan!$C$6-SUMIF($H$6:$AU$6,"Min paid",H153:AU153)))</f>
        <v/>
      </c>
      <c r="D153" s="46">
        <f>SUMIF($H$6:$AU$6,"Interest",H153:AU153)</f>
        <v/>
      </c>
      <c r="E153" s="46">
        <f>SUMIF($H$6:$AU$6,"Min paid",H153:AU153)+SUMIF($H$6:$AU$6,"Extra paid",H153:AU153)</f>
        <v/>
      </c>
      <c r="F153" s="46">
        <f>SUMIF($H$6:$AU$6,"Balance",H153:AU153)</f>
        <v/>
      </c>
      <c r="G153" s="47">
        <f>IF(AND(F153&lt;=0.005,F152&gt;0.005),A153,"")</f>
        <v/>
      </c>
      <c r="H153" s="44">
        <f>ROUND(L152*N(Debts!$D$6)/12,2)</f>
        <v/>
      </c>
      <c r="I153" s="44">
        <f>MIN(N(Debts!$E$6),L152+H153)</f>
        <v/>
      </c>
      <c r="J153" s="44">
        <f>L152+H153-I153</f>
        <v/>
      </c>
      <c r="K153" s="44">
        <f>MIN(J153,MAX(0,$C153-SUMIFS($H153:$AU153,$H$6:$AU$6,"Rest",$H$5:$AU$5,"&lt;"&amp;J$5)))</f>
        <v/>
      </c>
      <c r="L153" s="44">
        <f>ROUND(J153-K153,2)</f>
        <v/>
      </c>
      <c r="M153" s="44">
        <f>ROUND(Q152*N(Debts!$D$7)/12,2)</f>
        <v/>
      </c>
      <c r="N153" s="44">
        <f>MIN(N(Debts!$E$7),Q152+M153)</f>
        <v/>
      </c>
      <c r="O153" s="44">
        <f>Q152+M153-N153</f>
        <v/>
      </c>
      <c r="P153" s="44">
        <f>MIN(O153,MAX(0,$C153-SUMIFS($H153:$AU153,$H$6:$AU$6,"Rest",$H$5:$AU$5,"&lt;"&amp;O$5)))</f>
        <v/>
      </c>
      <c r="Q153" s="44">
        <f>ROUND(O153-P153,2)</f>
        <v/>
      </c>
      <c r="R153" s="44">
        <f>ROUND(V152*N(Debts!$D$8)/12,2)</f>
        <v/>
      </c>
      <c r="S153" s="44">
        <f>MIN(N(Debts!$E$8),V152+R153)</f>
        <v/>
      </c>
      <c r="T153" s="44">
        <f>V152+R153-S153</f>
        <v/>
      </c>
      <c r="U153" s="44">
        <f>MIN(T153,MAX(0,$C153-SUMIFS($H153:$AU153,$H$6:$AU$6,"Rest",$H$5:$AU$5,"&lt;"&amp;T$5)))</f>
        <v/>
      </c>
      <c r="V153" s="44">
        <f>ROUND(T153-U153,2)</f>
        <v/>
      </c>
      <c r="W153" s="44">
        <f>ROUND(AA152*N(Debts!$D$9)/12,2)</f>
        <v/>
      </c>
      <c r="X153" s="44">
        <f>MIN(N(Debts!$E$9),AA152+W153)</f>
        <v/>
      </c>
      <c r="Y153" s="44">
        <f>AA152+W153-X153</f>
        <v/>
      </c>
      <c r="Z153" s="44">
        <f>MIN(Y153,MAX(0,$C153-SUMIFS($H153:$AU153,$H$6:$AU$6,"Rest",$H$5:$AU$5,"&lt;"&amp;Y$5)))</f>
        <v/>
      </c>
      <c r="AA153" s="44">
        <f>ROUND(Y153-Z153,2)</f>
        <v/>
      </c>
      <c r="AB153" s="44">
        <f>ROUND(AF152*N(Debts!$D$10)/12,2)</f>
        <v/>
      </c>
      <c r="AC153" s="44">
        <f>MIN(N(Debts!$E$10),AF152+AB153)</f>
        <v/>
      </c>
      <c r="AD153" s="44">
        <f>AF152+AB153-AC153</f>
        <v/>
      </c>
      <c r="AE153" s="44">
        <f>MIN(AD153,MAX(0,$C153-SUMIFS($H153:$AU153,$H$6:$AU$6,"Rest",$H$5:$AU$5,"&lt;"&amp;AD$5)))</f>
        <v/>
      </c>
      <c r="AF153" s="44">
        <f>ROUND(AD153-AE153,2)</f>
        <v/>
      </c>
      <c r="AG153" s="44">
        <f>ROUND(AK152*N(Debts!$D$11)/12,2)</f>
        <v/>
      </c>
      <c r="AH153" s="44">
        <f>MIN(N(Debts!$E$11),AK152+AG153)</f>
        <v/>
      </c>
      <c r="AI153" s="44">
        <f>AK152+AG153-AH153</f>
        <v/>
      </c>
      <c r="AJ153" s="44">
        <f>MIN(AI153,MAX(0,$C153-SUMIFS($H153:$AU153,$H$6:$AU$6,"Rest",$H$5:$AU$5,"&lt;"&amp;AI$5)))</f>
        <v/>
      </c>
      <c r="AK153" s="44">
        <f>ROUND(AI153-AJ153,2)</f>
        <v/>
      </c>
      <c r="AL153" s="44">
        <f>ROUND(AP152*N(Debts!$D$12)/12,2)</f>
        <v/>
      </c>
      <c r="AM153" s="44">
        <f>MIN(N(Debts!$E$12),AP152+AL153)</f>
        <v/>
      </c>
      <c r="AN153" s="44">
        <f>AP152+AL153-AM153</f>
        <v/>
      </c>
      <c r="AO153" s="44">
        <f>MIN(AN153,MAX(0,$C153-SUMIFS($H153:$AU153,$H$6:$AU$6,"Rest",$H$5:$AU$5,"&lt;"&amp;AN$5)))</f>
        <v/>
      </c>
      <c r="AP153" s="44">
        <f>ROUND(AN153-AO153,2)</f>
        <v/>
      </c>
      <c r="AQ153" s="44">
        <f>ROUND(AU152*N(Debts!$D$13)/12,2)</f>
        <v/>
      </c>
      <c r="AR153" s="44">
        <f>MIN(N(Debts!$E$13),AU152+AQ153)</f>
        <v/>
      </c>
      <c r="AS153" s="44">
        <f>AU152+AQ153-AR153</f>
        <v/>
      </c>
      <c r="AT153" s="44">
        <f>MIN(AS153,MAX(0,$C153-SUMIFS($H153:$AU153,$H$6:$AU$6,"Rest",$H$5:$AU$5,"&lt;"&amp;AS$5)))</f>
        <v/>
      </c>
      <c r="AU153" s="44">
        <f>ROUND(AS153-AT153,2)</f>
        <v/>
      </c>
    </row>
    <row r="154">
      <c r="A154" s="43" t="n">
        <v>147</v>
      </c>
      <c r="B154" s="45">
        <f>EDATE(Plan!$C$7,A154-1)</f>
        <v/>
      </c>
      <c r="C154" s="46">
        <f>IF(F153&lt;=0.005,0,MAX(0,Plan!$C$6-SUMIF($H$6:$AU$6,"Min paid",H154:AU154)))</f>
        <v/>
      </c>
      <c r="D154" s="46">
        <f>SUMIF($H$6:$AU$6,"Interest",H154:AU154)</f>
        <v/>
      </c>
      <c r="E154" s="46">
        <f>SUMIF($H$6:$AU$6,"Min paid",H154:AU154)+SUMIF($H$6:$AU$6,"Extra paid",H154:AU154)</f>
        <v/>
      </c>
      <c r="F154" s="46">
        <f>SUMIF($H$6:$AU$6,"Balance",H154:AU154)</f>
        <v/>
      </c>
      <c r="G154" s="47">
        <f>IF(AND(F154&lt;=0.005,F153&gt;0.005),A154,"")</f>
        <v/>
      </c>
      <c r="H154" s="44">
        <f>ROUND(L153*N(Debts!$D$6)/12,2)</f>
        <v/>
      </c>
      <c r="I154" s="44">
        <f>MIN(N(Debts!$E$6),L153+H154)</f>
        <v/>
      </c>
      <c r="J154" s="44">
        <f>L153+H154-I154</f>
        <v/>
      </c>
      <c r="K154" s="44">
        <f>MIN(J154,MAX(0,$C154-SUMIFS($H154:$AU154,$H$6:$AU$6,"Rest",$H$5:$AU$5,"&lt;"&amp;J$5)))</f>
        <v/>
      </c>
      <c r="L154" s="44">
        <f>ROUND(J154-K154,2)</f>
        <v/>
      </c>
      <c r="M154" s="44">
        <f>ROUND(Q153*N(Debts!$D$7)/12,2)</f>
        <v/>
      </c>
      <c r="N154" s="44">
        <f>MIN(N(Debts!$E$7),Q153+M154)</f>
        <v/>
      </c>
      <c r="O154" s="44">
        <f>Q153+M154-N154</f>
        <v/>
      </c>
      <c r="P154" s="44">
        <f>MIN(O154,MAX(0,$C154-SUMIFS($H154:$AU154,$H$6:$AU$6,"Rest",$H$5:$AU$5,"&lt;"&amp;O$5)))</f>
        <v/>
      </c>
      <c r="Q154" s="44">
        <f>ROUND(O154-P154,2)</f>
        <v/>
      </c>
      <c r="R154" s="44">
        <f>ROUND(V153*N(Debts!$D$8)/12,2)</f>
        <v/>
      </c>
      <c r="S154" s="44">
        <f>MIN(N(Debts!$E$8),V153+R154)</f>
        <v/>
      </c>
      <c r="T154" s="44">
        <f>V153+R154-S154</f>
        <v/>
      </c>
      <c r="U154" s="44">
        <f>MIN(T154,MAX(0,$C154-SUMIFS($H154:$AU154,$H$6:$AU$6,"Rest",$H$5:$AU$5,"&lt;"&amp;T$5)))</f>
        <v/>
      </c>
      <c r="V154" s="44">
        <f>ROUND(T154-U154,2)</f>
        <v/>
      </c>
      <c r="W154" s="44">
        <f>ROUND(AA153*N(Debts!$D$9)/12,2)</f>
        <v/>
      </c>
      <c r="X154" s="44">
        <f>MIN(N(Debts!$E$9),AA153+W154)</f>
        <v/>
      </c>
      <c r="Y154" s="44">
        <f>AA153+W154-X154</f>
        <v/>
      </c>
      <c r="Z154" s="44">
        <f>MIN(Y154,MAX(0,$C154-SUMIFS($H154:$AU154,$H$6:$AU$6,"Rest",$H$5:$AU$5,"&lt;"&amp;Y$5)))</f>
        <v/>
      </c>
      <c r="AA154" s="44">
        <f>ROUND(Y154-Z154,2)</f>
        <v/>
      </c>
      <c r="AB154" s="44">
        <f>ROUND(AF153*N(Debts!$D$10)/12,2)</f>
        <v/>
      </c>
      <c r="AC154" s="44">
        <f>MIN(N(Debts!$E$10),AF153+AB154)</f>
        <v/>
      </c>
      <c r="AD154" s="44">
        <f>AF153+AB154-AC154</f>
        <v/>
      </c>
      <c r="AE154" s="44">
        <f>MIN(AD154,MAX(0,$C154-SUMIFS($H154:$AU154,$H$6:$AU$6,"Rest",$H$5:$AU$5,"&lt;"&amp;AD$5)))</f>
        <v/>
      </c>
      <c r="AF154" s="44">
        <f>ROUND(AD154-AE154,2)</f>
        <v/>
      </c>
      <c r="AG154" s="44">
        <f>ROUND(AK153*N(Debts!$D$11)/12,2)</f>
        <v/>
      </c>
      <c r="AH154" s="44">
        <f>MIN(N(Debts!$E$11),AK153+AG154)</f>
        <v/>
      </c>
      <c r="AI154" s="44">
        <f>AK153+AG154-AH154</f>
        <v/>
      </c>
      <c r="AJ154" s="44">
        <f>MIN(AI154,MAX(0,$C154-SUMIFS($H154:$AU154,$H$6:$AU$6,"Rest",$H$5:$AU$5,"&lt;"&amp;AI$5)))</f>
        <v/>
      </c>
      <c r="AK154" s="44">
        <f>ROUND(AI154-AJ154,2)</f>
        <v/>
      </c>
      <c r="AL154" s="44">
        <f>ROUND(AP153*N(Debts!$D$12)/12,2)</f>
        <v/>
      </c>
      <c r="AM154" s="44">
        <f>MIN(N(Debts!$E$12),AP153+AL154)</f>
        <v/>
      </c>
      <c r="AN154" s="44">
        <f>AP153+AL154-AM154</f>
        <v/>
      </c>
      <c r="AO154" s="44">
        <f>MIN(AN154,MAX(0,$C154-SUMIFS($H154:$AU154,$H$6:$AU$6,"Rest",$H$5:$AU$5,"&lt;"&amp;AN$5)))</f>
        <v/>
      </c>
      <c r="AP154" s="44">
        <f>ROUND(AN154-AO154,2)</f>
        <v/>
      </c>
      <c r="AQ154" s="44">
        <f>ROUND(AU153*N(Debts!$D$13)/12,2)</f>
        <v/>
      </c>
      <c r="AR154" s="44">
        <f>MIN(N(Debts!$E$13),AU153+AQ154)</f>
        <v/>
      </c>
      <c r="AS154" s="44">
        <f>AU153+AQ154-AR154</f>
        <v/>
      </c>
      <c r="AT154" s="44">
        <f>MIN(AS154,MAX(0,$C154-SUMIFS($H154:$AU154,$H$6:$AU$6,"Rest",$H$5:$AU$5,"&lt;"&amp;AS$5)))</f>
        <v/>
      </c>
      <c r="AU154" s="44">
        <f>ROUND(AS154-AT154,2)</f>
        <v/>
      </c>
    </row>
    <row r="155">
      <c r="A155" s="43" t="n">
        <v>148</v>
      </c>
      <c r="B155" s="45">
        <f>EDATE(Plan!$C$7,A155-1)</f>
        <v/>
      </c>
      <c r="C155" s="46">
        <f>IF(F154&lt;=0.005,0,MAX(0,Plan!$C$6-SUMIF($H$6:$AU$6,"Min paid",H155:AU155)))</f>
        <v/>
      </c>
      <c r="D155" s="46">
        <f>SUMIF($H$6:$AU$6,"Interest",H155:AU155)</f>
        <v/>
      </c>
      <c r="E155" s="46">
        <f>SUMIF($H$6:$AU$6,"Min paid",H155:AU155)+SUMIF($H$6:$AU$6,"Extra paid",H155:AU155)</f>
        <v/>
      </c>
      <c r="F155" s="46">
        <f>SUMIF($H$6:$AU$6,"Balance",H155:AU155)</f>
        <v/>
      </c>
      <c r="G155" s="47">
        <f>IF(AND(F155&lt;=0.005,F154&gt;0.005),A155,"")</f>
        <v/>
      </c>
      <c r="H155" s="44">
        <f>ROUND(L154*N(Debts!$D$6)/12,2)</f>
        <v/>
      </c>
      <c r="I155" s="44">
        <f>MIN(N(Debts!$E$6),L154+H155)</f>
        <v/>
      </c>
      <c r="J155" s="44">
        <f>L154+H155-I155</f>
        <v/>
      </c>
      <c r="K155" s="44">
        <f>MIN(J155,MAX(0,$C155-SUMIFS($H155:$AU155,$H$6:$AU$6,"Rest",$H$5:$AU$5,"&lt;"&amp;J$5)))</f>
        <v/>
      </c>
      <c r="L155" s="44">
        <f>ROUND(J155-K155,2)</f>
        <v/>
      </c>
      <c r="M155" s="44">
        <f>ROUND(Q154*N(Debts!$D$7)/12,2)</f>
        <v/>
      </c>
      <c r="N155" s="44">
        <f>MIN(N(Debts!$E$7),Q154+M155)</f>
        <v/>
      </c>
      <c r="O155" s="44">
        <f>Q154+M155-N155</f>
        <v/>
      </c>
      <c r="P155" s="44">
        <f>MIN(O155,MAX(0,$C155-SUMIFS($H155:$AU155,$H$6:$AU$6,"Rest",$H$5:$AU$5,"&lt;"&amp;O$5)))</f>
        <v/>
      </c>
      <c r="Q155" s="44">
        <f>ROUND(O155-P155,2)</f>
        <v/>
      </c>
      <c r="R155" s="44">
        <f>ROUND(V154*N(Debts!$D$8)/12,2)</f>
        <v/>
      </c>
      <c r="S155" s="44">
        <f>MIN(N(Debts!$E$8),V154+R155)</f>
        <v/>
      </c>
      <c r="T155" s="44">
        <f>V154+R155-S155</f>
        <v/>
      </c>
      <c r="U155" s="44">
        <f>MIN(T155,MAX(0,$C155-SUMIFS($H155:$AU155,$H$6:$AU$6,"Rest",$H$5:$AU$5,"&lt;"&amp;T$5)))</f>
        <v/>
      </c>
      <c r="V155" s="44">
        <f>ROUND(T155-U155,2)</f>
        <v/>
      </c>
      <c r="W155" s="44">
        <f>ROUND(AA154*N(Debts!$D$9)/12,2)</f>
        <v/>
      </c>
      <c r="X155" s="44">
        <f>MIN(N(Debts!$E$9),AA154+W155)</f>
        <v/>
      </c>
      <c r="Y155" s="44">
        <f>AA154+W155-X155</f>
        <v/>
      </c>
      <c r="Z155" s="44">
        <f>MIN(Y155,MAX(0,$C155-SUMIFS($H155:$AU155,$H$6:$AU$6,"Rest",$H$5:$AU$5,"&lt;"&amp;Y$5)))</f>
        <v/>
      </c>
      <c r="AA155" s="44">
        <f>ROUND(Y155-Z155,2)</f>
        <v/>
      </c>
      <c r="AB155" s="44">
        <f>ROUND(AF154*N(Debts!$D$10)/12,2)</f>
        <v/>
      </c>
      <c r="AC155" s="44">
        <f>MIN(N(Debts!$E$10),AF154+AB155)</f>
        <v/>
      </c>
      <c r="AD155" s="44">
        <f>AF154+AB155-AC155</f>
        <v/>
      </c>
      <c r="AE155" s="44">
        <f>MIN(AD155,MAX(0,$C155-SUMIFS($H155:$AU155,$H$6:$AU$6,"Rest",$H$5:$AU$5,"&lt;"&amp;AD$5)))</f>
        <v/>
      </c>
      <c r="AF155" s="44">
        <f>ROUND(AD155-AE155,2)</f>
        <v/>
      </c>
      <c r="AG155" s="44">
        <f>ROUND(AK154*N(Debts!$D$11)/12,2)</f>
        <v/>
      </c>
      <c r="AH155" s="44">
        <f>MIN(N(Debts!$E$11),AK154+AG155)</f>
        <v/>
      </c>
      <c r="AI155" s="44">
        <f>AK154+AG155-AH155</f>
        <v/>
      </c>
      <c r="AJ155" s="44">
        <f>MIN(AI155,MAX(0,$C155-SUMIFS($H155:$AU155,$H$6:$AU$6,"Rest",$H$5:$AU$5,"&lt;"&amp;AI$5)))</f>
        <v/>
      </c>
      <c r="AK155" s="44">
        <f>ROUND(AI155-AJ155,2)</f>
        <v/>
      </c>
      <c r="AL155" s="44">
        <f>ROUND(AP154*N(Debts!$D$12)/12,2)</f>
        <v/>
      </c>
      <c r="AM155" s="44">
        <f>MIN(N(Debts!$E$12),AP154+AL155)</f>
        <v/>
      </c>
      <c r="AN155" s="44">
        <f>AP154+AL155-AM155</f>
        <v/>
      </c>
      <c r="AO155" s="44">
        <f>MIN(AN155,MAX(0,$C155-SUMIFS($H155:$AU155,$H$6:$AU$6,"Rest",$H$5:$AU$5,"&lt;"&amp;AN$5)))</f>
        <v/>
      </c>
      <c r="AP155" s="44">
        <f>ROUND(AN155-AO155,2)</f>
        <v/>
      </c>
      <c r="AQ155" s="44">
        <f>ROUND(AU154*N(Debts!$D$13)/12,2)</f>
        <v/>
      </c>
      <c r="AR155" s="44">
        <f>MIN(N(Debts!$E$13),AU154+AQ155)</f>
        <v/>
      </c>
      <c r="AS155" s="44">
        <f>AU154+AQ155-AR155</f>
        <v/>
      </c>
      <c r="AT155" s="44">
        <f>MIN(AS155,MAX(0,$C155-SUMIFS($H155:$AU155,$H$6:$AU$6,"Rest",$H$5:$AU$5,"&lt;"&amp;AS$5)))</f>
        <v/>
      </c>
      <c r="AU155" s="44">
        <f>ROUND(AS155-AT155,2)</f>
        <v/>
      </c>
    </row>
    <row r="156">
      <c r="A156" s="43" t="n">
        <v>149</v>
      </c>
      <c r="B156" s="45">
        <f>EDATE(Plan!$C$7,A156-1)</f>
        <v/>
      </c>
      <c r="C156" s="46">
        <f>IF(F155&lt;=0.005,0,MAX(0,Plan!$C$6-SUMIF($H$6:$AU$6,"Min paid",H156:AU156)))</f>
        <v/>
      </c>
      <c r="D156" s="46">
        <f>SUMIF($H$6:$AU$6,"Interest",H156:AU156)</f>
        <v/>
      </c>
      <c r="E156" s="46">
        <f>SUMIF($H$6:$AU$6,"Min paid",H156:AU156)+SUMIF($H$6:$AU$6,"Extra paid",H156:AU156)</f>
        <v/>
      </c>
      <c r="F156" s="46">
        <f>SUMIF($H$6:$AU$6,"Balance",H156:AU156)</f>
        <v/>
      </c>
      <c r="G156" s="47">
        <f>IF(AND(F156&lt;=0.005,F155&gt;0.005),A156,"")</f>
        <v/>
      </c>
      <c r="H156" s="44">
        <f>ROUND(L155*N(Debts!$D$6)/12,2)</f>
        <v/>
      </c>
      <c r="I156" s="44">
        <f>MIN(N(Debts!$E$6),L155+H156)</f>
        <v/>
      </c>
      <c r="J156" s="44">
        <f>L155+H156-I156</f>
        <v/>
      </c>
      <c r="K156" s="44">
        <f>MIN(J156,MAX(0,$C156-SUMIFS($H156:$AU156,$H$6:$AU$6,"Rest",$H$5:$AU$5,"&lt;"&amp;J$5)))</f>
        <v/>
      </c>
      <c r="L156" s="44">
        <f>ROUND(J156-K156,2)</f>
        <v/>
      </c>
      <c r="M156" s="44">
        <f>ROUND(Q155*N(Debts!$D$7)/12,2)</f>
        <v/>
      </c>
      <c r="N156" s="44">
        <f>MIN(N(Debts!$E$7),Q155+M156)</f>
        <v/>
      </c>
      <c r="O156" s="44">
        <f>Q155+M156-N156</f>
        <v/>
      </c>
      <c r="P156" s="44">
        <f>MIN(O156,MAX(0,$C156-SUMIFS($H156:$AU156,$H$6:$AU$6,"Rest",$H$5:$AU$5,"&lt;"&amp;O$5)))</f>
        <v/>
      </c>
      <c r="Q156" s="44">
        <f>ROUND(O156-P156,2)</f>
        <v/>
      </c>
      <c r="R156" s="44">
        <f>ROUND(V155*N(Debts!$D$8)/12,2)</f>
        <v/>
      </c>
      <c r="S156" s="44">
        <f>MIN(N(Debts!$E$8),V155+R156)</f>
        <v/>
      </c>
      <c r="T156" s="44">
        <f>V155+R156-S156</f>
        <v/>
      </c>
      <c r="U156" s="44">
        <f>MIN(T156,MAX(0,$C156-SUMIFS($H156:$AU156,$H$6:$AU$6,"Rest",$H$5:$AU$5,"&lt;"&amp;T$5)))</f>
        <v/>
      </c>
      <c r="V156" s="44">
        <f>ROUND(T156-U156,2)</f>
        <v/>
      </c>
      <c r="W156" s="44">
        <f>ROUND(AA155*N(Debts!$D$9)/12,2)</f>
        <v/>
      </c>
      <c r="X156" s="44">
        <f>MIN(N(Debts!$E$9),AA155+W156)</f>
        <v/>
      </c>
      <c r="Y156" s="44">
        <f>AA155+W156-X156</f>
        <v/>
      </c>
      <c r="Z156" s="44">
        <f>MIN(Y156,MAX(0,$C156-SUMIFS($H156:$AU156,$H$6:$AU$6,"Rest",$H$5:$AU$5,"&lt;"&amp;Y$5)))</f>
        <v/>
      </c>
      <c r="AA156" s="44">
        <f>ROUND(Y156-Z156,2)</f>
        <v/>
      </c>
      <c r="AB156" s="44">
        <f>ROUND(AF155*N(Debts!$D$10)/12,2)</f>
        <v/>
      </c>
      <c r="AC156" s="44">
        <f>MIN(N(Debts!$E$10),AF155+AB156)</f>
        <v/>
      </c>
      <c r="AD156" s="44">
        <f>AF155+AB156-AC156</f>
        <v/>
      </c>
      <c r="AE156" s="44">
        <f>MIN(AD156,MAX(0,$C156-SUMIFS($H156:$AU156,$H$6:$AU$6,"Rest",$H$5:$AU$5,"&lt;"&amp;AD$5)))</f>
        <v/>
      </c>
      <c r="AF156" s="44">
        <f>ROUND(AD156-AE156,2)</f>
        <v/>
      </c>
      <c r="AG156" s="44">
        <f>ROUND(AK155*N(Debts!$D$11)/12,2)</f>
        <v/>
      </c>
      <c r="AH156" s="44">
        <f>MIN(N(Debts!$E$11),AK155+AG156)</f>
        <v/>
      </c>
      <c r="AI156" s="44">
        <f>AK155+AG156-AH156</f>
        <v/>
      </c>
      <c r="AJ156" s="44">
        <f>MIN(AI156,MAX(0,$C156-SUMIFS($H156:$AU156,$H$6:$AU$6,"Rest",$H$5:$AU$5,"&lt;"&amp;AI$5)))</f>
        <v/>
      </c>
      <c r="AK156" s="44">
        <f>ROUND(AI156-AJ156,2)</f>
        <v/>
      </c>
      <c r="AL156" s="44">
        <f>ROUND(AP155*N(Debts!$D$12)/12,2)</f>
        <v/>
      </c>
      <c r="AM156" s="44">
        <f>MIN(N(Debts!$E$12),AP155+AL156)</f>
        <v/>
      </c>
      <c r="AN156" s="44">
        <f>AP155+AL156-AM156</f>
        <v/>
      </c>
      <c r="AO156" s="44">
        <f>MIN(AN156,MAX(0,$C156-SUMIFS($H156:$AU156,$H$6:$AU$6,"Rest",$H$5:$AU$5,"&lt;"&amp;AN$5)))</f>
        <v/>
      </c>
      <c r="AP156" s="44">
        <f>ROUND(AN156-AO156,2)</f>
        <v/>
      </c>
      <c r="AQ156" s="44">
        <f>ROUND(AU155*N(Debts!$D$13)/12,2)</f>
        <v/>
      </c>
      <c r="AR156" s="44">
        <f>MIN(N(Debts!$E$13),AU155+AQ156)</f>
        <v/>
      </c>
      <c r="AS156" s="44">
        <f>AU155+AQ156-AR156</f>
        <v/>
      </c>
      <c r="AT156" s="44">
        <f>MIN(AS156,MAX(0,$C156-SUMIFS($H156:$AU156,$H$6:$AU$6,"Rest",$H$5:$AU$5,"&lt;"&amp;AS$5)))</f>
        <v/>
      </c>
      <c r="AU156" s="44">
        <f>ROUND(AS156-AT156,2)</f>
        <v/>
      </c>
    </row>
    <row r="157">
      <c r="A157" s="43" t="n">
        <v>150</v>
      </c>
      <c r="B157" s="45">
        <f>EDATE(Plan!$C$7,A157-1)</f>
        <v/>
      </c>
      <c r="C157" s="46">
        <f>IF(F156&lt;=0.005,0,MAX(0,Plan!$C$6-SUMIF($H$6:$AU$6,"Min paid",H157:AU157)))</f>
        <v/>
      </c>
      <c r="D157" s="46">
        <f>SUMIF($H$6:$AU$6,"Interest",H157:AU157)</f>
        <v/>
      </c>
      <c r="E157" s="46">
        <f>SUMIF($H$6:$AU$6,"Min paid",H157:AU157)+SUMIF($H$6:$AU$6,"Extra paid",H157:AU157)</f>
        <v/>
      </c>
      <c r="F157" s="46">
        <f>SUMIF($H$6:$AU$6,"Balance",H157:AU157)</f>
        <v/>
      </c>
      <c r="G157" s="47">
        <f>IF(AND(F157&lt;=0.005,F156&gt;0.005),A157,"")</f>
        <v/>
      </c>
      <c r="H157" s="44">
        <f>ROUND(L156*N(Debts!$D$6)/12,2)</f>
        <v/>
      </c>
      <c r="I157" s="44">
        <f>MIN(N(Debts!$E$6),L156+H157)</f>
        <v/>
      </c>
      <c r="J157" s="44">
        <f>L156+H157-I157</f>
        <v/>
      </c>
      <c r="K157" s="44">
        <f>MIN(J157,MAX(0,$C157-SUMIFS($H157:$AU157,$H$6:$AU$6,"Rest",$H$5:$AU$5,"&lt;"&amp;J$5)))</f>
        <v/>
      </c>
      <c r="L157" s="44">
        <f>ROUND(J157-K157,2)</f>
        <v/>
      </c>
      <c r="M157" s="44">
        <f>ROUND(Q156*N(Debts!$D$7)/12,2)</f>
        <v/>
      </c>
      <c r="N157" s="44">
        <f>MIN(N(Debts!$E$7),Q156+M157)</f>
        <v/>
      </c>
      <c r="O157" s="44">
        <f>Q156+M157-N157</f>
        <v/>
      </c>
      <c r="P157" s="44">
        <f>MIN(O157,MAX(0,$C157-SUMIFS($H157:$AU157,$H$6:$AU$6,"Rest",$H$5:$AU$5,"&lt;"&amp;O$5)))</f>
        <v/>
      </c>
      <c r="Q157" s="44">
        <f>ROUND(O157-P157,2)</f>
        <v/>
      </c>
      <c r="R157" s="44">
        <f>ROUND(V156*N(Debts!$D$8)/12,2)</f>
        <v/>
      </c>
      <c r="S157" s="44">
        <f>MIN(N(Debts!$E$8),V156+R157)</f>
        <v/>
      </c>
      <c r="T157" s="44">
        <f>V156+R157-S157</f>
        <v/>
      </c>
      <c r="U157" s="44">
        <f>MIN(T157,MAX(0,$C157-SUMIFS($H157:$AU157,$H$6:$AU$6,"Rest",$H$5:$AU$5,"&lt;"&amp;T$5)))</f>
        <v/>
      </c>
      <c r="V157" s="44">
        <f>ROUND(T157-U157,2)</f>
        <v/>
      </c>
      <c r="W157" s="44">
        <f>ROUND(AA156*N(Debts!$D$9)/12,2)</f>
        <v/>
      </c>
      <c r="X157" s="44">
        <f>MIN(N(Debts!$E$9),AA156+W157)</f>
        <v/>
      </c>
      <c r="Y157" s="44">
        <f>AA156+W157-X157</f>
        <v/>
      </c>
      <c r="Z157" s="44">
        <f>MIN(Y157,MAX(0,$C157-SUMIFS($H157:$AU157,$H$6:$AU$6,"Rest",$H$5:$AU$5,"&lt;"&amp;Y$5)))</f>
        <v/>
      </c>
      <c r="AA157" s="44">
        <f>ROUND(Y157-Z157,2)</f>
        <v/>
      </c>
      <c r="AB157" s="44">
        <f>ROUND(AF156*N(Debts!$D$10)/12,2)</f>
        <v/>
      </c>
      <c r="AC157" s="44">
        <f>MIN(N(Debts!$E$10),AF156+AB157)</f>
        <v/>
      </c>
      <c r="AD157" s="44">
        <f>AF156+AB157-AC157</f>
        <v/>
      </c>
      <c r="AE157" s="44">
        <f>MIN(AD157,MAX(0,$C157-SUMIFS($H157:$AU157,$H$6:$AU$6,"Rest",$H$5:$AU$5,"&lt;"&amp;AD$5)))</f>
        <v/>
      </c>
      <c r="AF157" s="44">
        <f>ROUND(AD157-AE157,2)</f>
        <v/>
      </c>
      <c r="AG157" s="44">
        <f>ROUND(AK156*N(Debts!$D$11)/12,2)</f>
        <v/>
      </c>
      <c r="AH157" s="44">
        <f>MIN(N(Debts!$E$11),AK156+AG157)</f>
        <v/>
      </c>
      <c r="AI157" s="44">
        <f>AK156+AG157-AH157</f>
        <v/>
      </c>
      <c r="AJ157" s="44">
        <f>MIN(AI157,MAX(0,$C157-SUMIFS($H157:$AU157,$H$6:$AU$6,"Rest",$H$5:$AU$5,"&lt;"&amp;AI$5)))</f>
        <v/>
      </c>
      <c r="AK157" s="44">
        <f>ROUND(AI157-AJ157,2)</f>
        <v/>
      </c>
      <c r="AL157" s="44">
        <f>ROUND(AP156*N(Debts!$D$12)/12,2)</f>
        <v/>
      </c>
      <c r="AM157" s="44">
        <f>MIN(N(Debts!$E$12),AP156+AL157)</f>
        <v/>
      </c>
      <c r="AN157" s="44">
        <f>AP156+AL157-AM157</f>
        <v/>
      </c>
      <c r="AO157" s="44">
        <f>MIN(AN157,MAX(0,$C157-SUMIFS($H157:$AU157,$H$6:$AU$6,"Rest",$H$5:$AU$5,"&lt;"&amp;AN$5)))</f>
        <v/>
      </c>
      <c r="AP157" s="44">
        <f>ROUND(AN157-AO157,2)</f>
        <v/>
      </c>
      <c r="AQ157" s="44">
        <f>ROUND(AU156*N(Debts!$D$13)/12,2)</f>
        <v/>
      </c>
      <c r="AR157" s="44">
        <f>MIN(N(Debts!$E$13),AU156+AQ157)</f>
        <v/>
      </c>
      <c r="AS157" s="44">
        <f>AU156+AQ157-AR157</f>
        <v/>
      </c>
      <c r="AT157" s="44">
        <f>MIN(AS157,MAX(0,$C157-SUMIFS($H157:$AU157,$H$6:$AU$6,"Rest",$H$5:$AU$5,"&lt;"&amp;AS$5)))</f>
        <v/>
      </c>
      <c r="AU157" s="44">
        <f>ROUND(AS157-AT157,2)</f>
        <v/>
      </c>
    </row>
    <row r="158">
      <c r="A158" s="43" t="n">
        <v>151</v>
      </c>
      <c r="B158" s="45">
        <f>EDATE(Plan!$C$7,A158-1)</f>
        <v/>
      </c>
      <c r="C158" s="46">
        <f>IF(F157&lt;=0.005,0,MAX(0,Plan!$C$6-SUMIF($H$6:$AU$6,"Min paid",H158:AU158)))</f>
        <v/>
      </c>
      <c r="D158" s="46">
        <f>SUMIF($H$6:$AU$6,"Interest",H158:AU158)</f>
        <v/>
      </c>
      <c r="E158" s="46">
        <f>SUMIF($H$6:$AU$6,"Min paid",H158:AU158)+SUMIF($H$6:$AU$6,"Extra paid",H158:AU158)</f>
        <v/>
      </c>
      <c r="F158" s="46">
        <f>SUMIF($H$6:$AU$6,"Balance",H158:AU158)</f>
        <v/>
      </c>
      <c r="G158" s="47">
        <f>IF(AND(F158&lt;=0.005,F157&gt;0.005),A158,"")</f>
        <v/>
      </c>
      <c r="H158" s="44">
        <f>ROUND(L157*N(Debts!$D$6)/12,2)</f>
        <v/>
      </c>
      <c r="I158" s="44">
        <f>MIN(N(Debts!$E$6),L157+H158)</f>
        <v/>
      </c>
      <c r="J158" s="44">
        <f>L157+H158-I158</f>
        <v/>
      </c>
      <c r="K158" s="44">
        <f>MIN(J158,MAX(0,$C158-SUMIFS($H158:$AU158,$H$6:$AU$6,"Rest",$H$5:$AU$5,"&lt;"&amp;J$5)))</f>
        <v/>
      </c>
      <c r="L158" s="44">
        <f>ROUND(J158-K158,2)</f>
        <v/>
      </c>
      <c r="M158" s="44">
        <f>ROUND(Q157*N(Debts!$D$7)/12,2)</f>
        <v/>
      </c>
      <c r="N158" s="44">
        <f>MIN(N(Debts!$E$7),Q157+M158)</f>
        <v/>
      </c>
      <c r="O158" s="44">
        <f>Q157+M158-N158</f>
        <v/>
      </c>
      <c r="P158" s="44">
        <f>MIN(O158,MAX(0,$C158-SUMIFS($H158:$AU158,$H$6:$AU$6,"Rest",$H$5:$AU$5,"&lt;"&amp;O$5)))</f>
        <v/>
      </c>
      <c r="Q158" s="44">
        <f>ROUND(O158-P158,2)</f>
        <v/>
      </c>
      <c r="R158" s="44">
        <f>ROUND(V157*N(Debts!$D$8)/12,2)</f>
        <v/>
      </c>
      <c r="S158" s="44">
        <f>MIN(N(Debts!$E$8),V157+R158)</f>
        <v/>
      </c>
      <c r="T158" s="44">
        <f>V157+R158-S158</f>
        <v/>
      </c>
      <c r="U158" s="44">
        <f>MIN(T158,MAX(0,$C158-SUMIFS($H158:$AU158,$H$6:$AU$6,"Rest",$H$5:$AU$5,"&lt;"&amp;T$5)))</f>
        <v/>
      </c>
      <c r="V158" s="44">
        <f>ROUND(T158-U158,2)</f>
        <v/>
      </c>
      <c r="W158" s="44">
        <f>ROUND(AA157*N(Debts!$D$9)/12,2)</f>
        <v/>
      </c>
      <c r="X158" s="44">
        <f>MIN(N(Debts!$E$9),AA157+W158)</f>
        <v/>
      </c>
      <c r="Y158" s="44">
        <f>AA157+W158-X158</f>
        <v/>
      </c>
      <c r="Z158" s="44">
        <f>MIN(Y158,MAX(0,$C158-SUMIFS($H158:$AU158,$H$6:$AU$6,"Rest",$H$5:$AU$5,"&lt;"&amp;Y$5)))</f>
        <v/>
      </c>
      <c r="AA158" s="44">
        <f>ROUND(Y158-Z158,2)</f>
        <v/>
      </c>
      <c r="AB158" s="44">
        <f>ROUND(AF157*N(Debts!$D$10)/12,2)</f>
        <v/>
      </c>
      <c r="AC158" s="44">
        <f>MIN(N(Debts!$E$10),AF157+AB158)</f>
        <v/>
      </c>
      <c r="AD158" s="44">
        <f>AF157+AB158-AC158</f>
        <v/>
      </c>
      <c r="AE158" s="44">
        <f>MIN(AD158,MAX(0,$C158-SUMIFS($H158:$AU158,$H$6:$AU$6,"Rest",$H$5:$AU$5,"&lt;"&amp;AD$5)))</f>
        <v/>
      </c>
      <c r="AF158" s="44">
        <f>ROUND(AD158-AE158,2)</f>
        <v/>
      </c>
      <c r="AG158" s="44">
        <f>ROUND(AK157*N(Debts!$D$11)/12,2)</f>
        <v/>
      </c>
      <c r="AH158" s="44">
        <f>MIN(N(Debts!$E$11),AK157+AG158)</f>
        <v/>
      </c>
      <c r="AI158" s="44">
        <f>AK157+AG158-AH158</f>
        <v/>
      </c>
      <c r="AJ158" s="44">
        <f>MIN(AI158,MAX(0,$C158-SUMIFS($H158:$AU158,$H$6:$AU$6,"Rest",$H$5:$AU$5,"&lt;"&amp;AI$5)))</f>
        <v/>
      </c>
      <c r="AK158" s="44">
        <f>ROUND(AI158-AJ158,2)</f>
        <v/>
      </c>
      <c r="AL158" s="44">
        <f>ROUND(AP157*N(Debts!$D$12)/12,2)</f>
        <v/>
      </c>
      <c r="AM158" s="44">
        <f>MIN(N(Debts!$E$12),AP157+AL158)</f>
        <v/>
      </c>
      <c r="AN158" s="44">
        <f>AP157+AL158-AM158</f>
        <v/>
      </c>
      <c r="AO158" s="44">
        <f>MIN(AN158,MAX(0,$C158-SUMIFS($H158:$AU158,$H$6:$AU$6,"Rest",$H$5:$AU$5,"&lt;"&amp;AN$5)))</f>
        <v/>
      </c>
      <c r="AP158" s="44">
        <f>ROUND(AN158-AO158,2)</f>
        <v/>
      </c>
      <c r="AQ158" s="44">
        <f>ROUND(AU157*N(Debts!$D$13)/12,2)</f>
        <v/>
      </c>
      <c r="AR158" s="44">
        <f>MIN(N(Debts!$E$13),AU157+AQ158)</f>
        <v/>
      </c>
      <c r="AS158" s="44">
        <f>AU157+AQ158-AR158</f>
        <v/>
      </c>
      <c r="AT158" s="44">
        <f>MIN(AS158,MAX(0,$C158-SUMIFS($H158:$AU158,$H$6:$AU$6,"Rest",$H$5:$AU$5,"&lt;"&amp;AS$5)))</f>
        <v/>
      </c>
      <c r="AU158" s="44">
        <f>ROUND(AS158-AT158,2)</f>
        <v/>
      </c>
    </row>
    <row r="159">
      <c r="A159" s="43" t="n">
        <v>152</v>
      </c>
      <c r="B159" s="45">
        <f>EDATE(Plan!$C$7,A159-1)</f>
        <v/>
      </c>
      <c r="C159" s="46">
        <f>IF(F158&lt;=0.005,0,MAX(0,Plan!$C$6-SUMIF($H$6:$AU$6,"Min paid",H159:AU159)))</f>
        <v/>
      </c>
      <c r="D159" s="46">
        <f>SUMIF($H$6:$AU$6,"Interest",H159:AU159)</f>
        <v/>
      </c>
      <c r="E159" s="46">
        <f>SUMIF($H$6:$AU$6,"Min paid",H159:AU159)+SUMIF($H$6:$AU$6,"Extra paid",H159:AU159)</f>
        <v/>
      </c>
      <c r="F159" s="46">
        <f>SUMIF($H$6:$AU$6,"Balance",H159:AU159)</f>
        <v/>
      </c>
      <c r="G159" s="47">
        <f>IF(AND(F159&lt;=0.005,F158&gt;0.005),A159,"")</f>
        <v/>
      </c>
      <c r="H159" s="44">
        <f>ROUND(L158*N(Debts!$D$6)/12,2)</f>
        <v/>
      </c>
      <c r="I159" s="44">
        <f>MIN(N(Debts!$E$6),L158+H159)</f>
        <v/>
      </c>
      <c r="J159" s="44">
        <f>L158+H159-I159</f>
        <v/>
      </c>
      <c r="K159" s="44">
        <f>MIN(J159,MAX(0,$C159-SUMIFS($H159:$AU159,$H$6:$AU$6,"Rest",$H$5:$AU$5,"&lt;"&amp;J$5)))</f>
        <v/>
      </c>
      <c r="L159" s="44">
        <f>ROUND(J159-K159,2)</f>
        <v/>
      </c>
      <c r="M159" s="44">
        <f>ROUND(Q158*N(Debts!$D$7)/12,2)</f>
        <v/>
      </c>
      <c r="N159" s="44">
        <f>MIN(N(Debts!$E$7),Q158+M159)</f>
        <v/>
      </c>
      <c r="O159" s="44">
        <f>Q158+M159-N159</f>
        <v/>
      </c>
      <c r="P159" s="44">
        <f>MIN(O159,MAX(0,$C159-SUMIFS($H159:$AU159,$H$6:$AU$6,"Rest",$H$5:$AU$5,"&lt;"&amp;O$5)))</f>
        <v/>
      </c>
      <c r="Q159" s="44">
        <f>ROUND(O159-P159,2)</f>
        <v/>
      </c>
      <c r="R159" s="44">
        <f>ROUND(V158*N(Debts!$D$8)/12,2)</f>
        <v/>
      </c>
      <c r="S159" s="44">
        <f>MIN(N(Debts!$E$8),V158+R159)</f>
        <v/>
      </c>
      <c r="T159" s="44">
        <f>V158+R159-S159</f>
        <v/>
      </c>
      <c r="U159" s="44">
        <f>MIN(T159,MAX(0,$C159-SUMIFS($H159:$AU159,$H$6:$AU$6,"Rest",$H$5:$AU$5,"&lt;"&amp;T$5)))</f>
        <v/>
      </c>
      <c r="V159" s="44">
        <f>ROUND(T159-U159,2)</f>
        <v/>
      </c>
      <c r="W159" s="44">
        <f>ROUND(AA158*N(Debts!$D$9)/12,2)</f>
        <v/>
      </c>
      <c r="X159" s="44">
        <f>MIN(N(Debts!$E$9),AA158+W159)</f>
        <v/>
      </c>
      <c r="Y159" s="44">
        <f>AA158+W159-X159</f>
        <v/>
      </c>
      <c r="Z159" s="44">
        <f>MIN(Y159,MAX(0,$C159-SUMIFS($H159:$AU159,$H$6:$AU$6,"Rest",$H$5:$AU$5,"&lt;"&amp;Y$5)))</f>
        <v/>
      </c>
      <c r="AA159" s="44">
        <f>ROUND(Y159-Z159,2)</f>
        <v/>
      </c>
      <c r="AB159" s="44">
        <f>ROUND(AF158*N(Debts!$D$10)/12,2)</f>
        <v/>
      </c>
      <c r="AC159" s="44">
        <f>MIN(N(Debts!$E$10),AF158+AB159)</f>
        <v/>
      </c>
      <c r="AD159" s="44">
        <f>AF158+AB159-AC159</f>
        <v/>
      </c>
      <c r="AE159" s="44">
        <f>MIN(AD159,MAX(0,$C159-SUMIFS($H159:$AU159,$H$6:$AU$6,"Rest",$H$5:$AU$5,"&lt;"&amp;AD$5)))</f>
        <v/>
      </c>
      <c r="AF159" s="44">
        <f>ROUND(AD159-AE159,2)</f>
        <v/>
      </c>
      <c r="AG159" s="44">
        <f>ROUND(AK158*N(Debts!$D$11)/12,2)</f>
        <v/>
      </c>
      <c r="AH159" s="44">
        <f>MIN(N(Debts!$E$11),AK158+AG159)</f>
        <v/>
      </c>
      <c r="AI159" s="44">
        <f>AK158+AG159-AH159</f>
        <v/>
      </c>
      <c r="AJ159" s="44">
        <f>MIN(AI159,MAX(0,$C159-SUMIFS($H159:$AU159,$H$6:$AU$6,"Rest",$H$5:$AU$5,"&lt;"&amp;AI$5)))</f>
        <v/>
      </c>
      <c r="AK159" s="44">
        <f>ROUND(AI159-AJ159,2)</f>
        <v/>
      </c>
      <c r="AL159" s="44">
        <f>ROUND(AP158*N(Debts!$D$12)/12,2)</f>
        <v/>
      </c>
      <c r="AM159" s="44">
        <f>MIN(N(Debts!$E$12),AP158+AL159)</f>
        <v/>
      </c>
      <c r="AN159" s="44">
        <f>AP158+AL159-AM159</f>
        <v/>
      </c>
      <c r="AO159" s="44">
        <f>MIN(AN159,MAX(0,$C159-SUMIFS($H159:$AU159,$H$6:$AU$6,"Rest",$H$5:$AU$5,"&lt;"&amp;AN$5)))</f>
        <v/>
      </c>
      <c r="AP159" s="44">
        <f>ROUND(AN159-AO159,2)</f>
        <v/>
      </c>
      <c r="AQ159" s="44">
        <f>ROUND(AU158*N(Debts!$D$13)/12,2)</f>
        <v/>
      </c>
      <c r="AR159" s="44">
        <f>MIN(N(Debts!$E$13),AU158+AQ159)</f>
        <v/>
      </c>
      <c r="AS159" s="44">
        <f>AU158+AQ159-AR159</f>
        <v/>
      </c>
      <c r="AT159" s="44">
        <f>MIN(AS159,MAX(0,$C159-SUMIFS($H159:$AU159,$H$6:$AU$6,"Rest",$H$5:$AU$5,"&lt;"&amp;AS$5)))</f>
        <v/>
      </c>
      <c r="AU159" s="44">
        <f>ROUND(AS159-AT159,2)</f>
        <v/>
      </c>
    </row>
    <row r="160">
      <c r="A160" s="43" t="n">
        <v>153</v>
      </c>
      <c r="B160" s="45">
        <f>EDATE(Plan!$C$7,A160-1)</f>
        <v/>
      </c>
      <c r="C160" s="46">
        <f>IF(F159&lt;=0.005,0,MAX(0,Plan!$C$6-SUMIF($H$6:$AU$6,"Min paid",H160:AU160)))</f>
        <v/>
      </c>
      <c r="D160" s="46">
        <f>SUMIF($H$6:$AU$6,"Interest",H160:AU160)</f>
        <v/>
      </c>
      <c r="E160" s="46">
        <f>SUMIF($H$6:$AU$6,"Min paid",H160:AU160)+SUMIF($H$6:$AU$6,"Extra paid",H160:AU160)</f>
        <v/>
      </c>
      <c r="F160" s="46">
        <f>SUMIF($H$6:$AU$6,"Balance",H160:AU160)</f>
        <v/>
      </c>
      <c r="G160" s="47">
        <f>IF(AND(F160&lt;=0.005,F159&gt;0.005),A160,"")</f>
        <v/>
      </c>
      <c r="H160" s="44">
        <f>ROUND(L159*N(Debts!$D$6)/12,2)</f>
        <v/>
      </c>
      <c r="I160" s="44">
        <f>MIN(N(Debts!$E$6),L159+H160)</f>
        <v/>
      </c>
      <c r="J160" s="44">
        <f>L159+H160-I160</f>
        <v/>
      </c>
      <c r="K160" s="44">
        <f>MIN(J160,MAX(0,$C160-SUMIFS($H160:$AU160,$H$6:$AU$6,"Rest",$H$5:$AU$5,"&lt;"&amp;J$5)))</f>
        <v/>
      </c>
      <c r="L160" s="44">
        <f>ROUND(J160-K160,2)</f>
        <v/>
      </c>
      <c r="M160" s="44">
        <f>ROUND(Q159*N(Debts!$D$7)/12,2)</f>
        <v/>
      </c>
      <c r="N160" s="44">
        <f>MIN(N(Debts!$E$7),Q159+M160)</f>
        <v/>
      </c>
      <c r="O160" s="44">
        <f>Q159+M160-N160</f>
        <v/>
      </c>
      <c r="P160" s="44">
        <f>MIN(O160,MAX(0,$C160-SUMIFS($H160:$AU160,$H$6:$AU$6,"Rest",$H$5:$AU$5,"&lt;"&amp;O$5)))</f>
        <v/>
      </c>
      <c r="Q160" s="44">
        <f>ROUND(O160-P160,2)</f>
        <v/>
      </c>
      <c r="R160" s="44">
        <f>ROUND(V159*N(Debts!$D$8)/12,2)</f>
        <v/>
      </c>
      <c r="S160" s="44">
        <f>MIN(N(Debts!$E$8),V159+R160)</f>
        <v/>
      </c>
      <c r="T160" s="44">
        <f>V159+R160-S160</f>
        <v/>
      </c>
      <c r="U160" s="44">
        <f>MIN(T160,MAX(0,$C160-SUMIFS($H160:$AU160,$H$6:$AU$6,"Rest",$H$5:$AU$5,"&lt;"&amp;T$5)))</f>
        <v/>
      </c>
      <c r="V160" s="44">
        <f>ROUND(T160-U160,2)</f>
        <v/>
      </c>
      <c r="W160" s="44">
        <f>ROUND(AA159*N(Debts!$D$9)/12,2)</f>
        <v/>
      </c>
      <c r="X160" s="44">
        <f>MIN(N(Debts!$E$9),AA159+W160)</f>
        <v/>
      </c>
      <c r="Y160" s="44">
        <f>AA159+W160-X160</f>
        <v/>
      </c>
      <c r="Z160" s="44">
        <f>MIN(Y160,MAX(0,$C160-SUMIFS($H160:$AU160,$H$6:$AU$6,"Rest",$H$5:$AU$5,"&lt;"&amp;Y$5)))</f>
        <v/>
      </c>
      <c r="AA160" s="44">
        <f>ROUND(Y160-Z160,2)</f>
        <v/>
      </c>
      <c r="AB160" s="44">
        <f>ROUND(AF159*N(Debts!$D$10)/12,2)</f>
        <v/>
      </c>
      <c r="AC160" s="44">
        <f>MIN(N(Debts!$E$10),AF159+AB160)</f>
        <v/>
      </c>
      <c r="AD160" s="44">
        <f>AF159+AB160-AC160</f>
        <v/>
      </c>
      <c r="AE160" s="44">
        <f>MIN(AD160,MAX(0,$C160-SUMIFS($H160:$AU160,$H$6:$AU$6,"Rest",$H$5:$AU$5,"&lt;"&amp;AD$5)))</f>
        <v/>
      </c>
      <c r="AF160" s="44">
        <f>ROUND(AD160-AE160,2)</f>
        <v/>
      </c>
      <c r="AG160" s="44">
        <f>ROUND(AK159*N(Debts!$D$11)/12,2)</f>
        <v/>
      </c>
      <c r="AH160" s="44">
        <f>MIN(N(Debts!$E$11),AK159+AG160)</f>
        <v/>
      </c>
      <c r="AI160" s="44">
        <f>AK159+AG160-AH160</f>
        <v/>
      </c>
      <c r="AJ160" s="44">
        <f>MIN(AI160,MAX(0,$C160-SUMIFS($H160:$AU160,$H$6:$AU$6,"Rest",$H$5:$AU$5,"&lt;"&amp;AI$5)))</f>
        <v/>
      </c>
      <c r="AK160" s="44">
        <f>ROUND(AI160-AJ160,2)</f>
        <v/>
      </c>
      <c r="AL160" s="44">
        <f>ROUND(AP159*N(Debts!$D$12)/12,2)</f>
        <v/>
      </c>
      <c r="AM160" s="44">
        <f>MIN(N(Debts!$E$12),AP159+AL160)</f>
        <v/>
      </c>
      <c r="AN160" s="44">
        <f>AP159+AL160-AM160</f>
        <v/>
      </c>
      <c r="AO160" s="44">
        <f>MIN(AN160,MAX(0,$C160-SUMIFS($H160:$AU160,$H$6:$AU$6,"Rest",$H$5:$AU$5,"&lt;"&amp;AN$5)))</f>
        <v/>
      </c>
      <c r="AP160" s="44">
        <f>ROUND(AN160-AO160,2)</f>
        <v/>
      </c>
      <c r="AQ160" s="44">
        <f>ROUND(AU159*N(Debts!$D$13)/12,2)</f>
        <v/>
      </c>
      <c r="AR160" s="44">
        <f>MIN(N(Debts!$E$13),AU159+AQ160)</f>
        <v/>
      </c>
      <c r="AS160" s="44">
        <f>AU159+AQ160-AR160</f>
        <v/>
      </c>
      <c r="AT160" s="44">
        <f>MIN(AS160,MAX(0,$C160-SUMIFS($H160:$AU160,$H$6:$AU$6,"Rest",$H$5:$AU$5,"&lt;"&amp;AS$5)))</f>
        <v/>
      </c>
      <c r="AU160" s="44">
        <f>ROUND(AS160-AT160,2)</f>
        <v/>
      </c>
    </row>
    <row r="161">
      <c r="A161" s="43" t="n">
        <v>154</v>
      </c>
      <c r="B161" s="45">
        <f>EDATE(Plan!$C$7,A161-1)</f>
        <v/>
      </c>
      <c r="C161" s="46">
        <f>IF(F160&lt;=0.005,0,MAX(0,Plan!$C$6-SUMIF($H$6:$AU$6,"Min paid",H161:AU161)))</f>
        <v/>
      </c>
      <c r="D161" s="46">
        <f>SUMIF($H$6:$AU$6,"Interest",H161:AU161)</f>
        <v/>
      </c>
      <c r="E161" s="46">
        <f>SUMIF($H$6:$AU$6,"Min paid",H161:AU161)+SUMIF($H$6:$AU$6,"Extra paid",H161:AU161)</f>
        <v/>
      </c>
      <c r="F161" s="46">
        <f>SUMIF($H$6:$AU$6,"Balance",H161:AU161)</f>
        <v/>
      </c>
      <c r="G161" s="47">
        <f>IF(AND(F161&lt;=0.005,F160&gt;0.005),A161,"")</f>
        <v/>
      </c>
      <c r="H161" s="44">
        <f>ROUND(L160*N(Debts!$D$6)/12,2)</f>
        <v/>
      </c>
      <c r="I161" s="44">
        <f>MIN(N(Debts!$E$6),L160+H161)</f>
        <v/>
      </c>
      <c r="J161" s="44">
        <f>L160+H161-I161</f>
        <v/>
      </c>
      <c r="K161" s="44">
        <f>MIN(J161,MAX(0,$C161-SUMIFS($H161:$AU161,$H$6:$AU$6,"Rest",$H$5:$AU$5,"&lt;"&amp;J$5)))</f>
        <v/>
      </c>
      <c r="L161" s="44">
        <f>ROUND(J161-K161,2)</f>
        <v/>
      </c>
      <c r="M161" s="44">
        <f>ROUND(Q160*N(Debts!$D$7)/12,2)</f>
        <v/>
      </c>
      <c r="N161" s="44">
        <f>MIN(N(Debts!$E$7),Q160+M161)</f>
        <v/>
      </c>
      <c r="O161" s="44">
        <f>Q160+M161-N161</f>
        <v/>
      </c>
      <c r="P161" s="44">
        <f>MIN(O161,MAX(0,$C161-SUMIFS($H161:$AU161,$H$6:$AU$6,"Rest",$H$5:$AU$5,"&lt;"&amp;O$5)))</f>
        <v/>
      </c>
      <c r="Q161" s="44">
        <f>ROUND(O161-P161,2)</f>
        <v/>
      </c>
      <c r="R161" s="44">
        <f>ROUND(V160*N(Debts!$D$8)/12,2)</f>
        <v/>
      </c>
      <c r="S161" s="44">
        <f>MIN(N(Debts!$E$8),V160+R161)</f>
        <v/>
      </c>
      <c r="T161" s="44">
        <f>V160+R161-S161</f>
        <v/>
      </c>
      <c r="U161" s="44">
        <f>MIN(T161,MAX(0,$C161-SUMIFS($H161:$AU161,$H$6:$AU$6,"Rest",$H$5:$AU$5,"&lt;"&amp;T$5)))</f>
        <v/>
      </c>
      <c r="V161" s="44">
        <f>ROUND(T161-U161,2)</f>
        <v/>
      </c>
      <c r="W161" s="44">
        <f>ROUND(AA160*N(Debts!$D$9)/12,2)</f>
        <v/>
      </c>
      <c r="X161" s="44">
        <f>MIN(N(Debts!$E$9),AA160+W161)</f>
        <v/>
      </c>
      <c r="Y161" s="44">
        <f>AA160+W161-X161</f>
        <v/>
      </c>
      <c r="Z161" s="44">
        <f>MIN(Y161,MAX(0,$C161-SUMIFS($H161:$AU161,$H$6:$AU$6,"Rest",$H$5:$AU$5,"&lt;"&amp;Y$5)))</f>
        <v/>
      </c>
      <c r="AA161" s="44">
        <f>ROUND(Y161-Z161,2)</f>
        <v/>
      </c>
      <c r="AB161" s="44">
        <f>ROUND(AF160*N(Debts!$D$10)/12,2)</f>
        <v/>
      </c>
      <c r="AC161" s="44">
        <f>MIN(N(Debts!$E$10),AF160+AB161)</f>
        <v/>
      </c>
      <c r="AD161" s="44">
        <f>AF160+AB161-AC161</f>
        <v/>
      </c>
      <c r="AE161" s="44">
        <f>MIN(AD161,MAX(0,$C161-SUMIFS($H161:$AU161,$H$6:$AU$6,"Rest",$H$5:$AU$5,"&lt;"&amp;AD$5)))</f>
        <v/>
      </c>
      <c r="AF161" s="44">
        <f>ROUND(AD161-AE161,2)</f>
        <v/>
      </c>
      <c r="AG161" s="44">
        <f>ROUND(AK160*N(Debts!$D$11)/12,2)</f>
        <v/>
      </c>
      <c r="AH161" s="44">
        <f>MIN(N(Debts!$E$11),AK160+AG161)</f>
        <v/>
      </c>
      <c r="AI161" s="44">
        <f>AK160+AG161-AH161</f>
        <v/>
      </c>
      <c r="AJ161" s="44">
        <f>MIN(AI161,MAX(0,$C161-SUMIFS($H161:$AU161,$H$6:$AU$6,"Rest",$H$5:$AU$5,"&lt;"&amp;AI$5)))</f>
        <v/>
      </c>
      <c r="AK161" s="44">
        <f>ROUND(AI161-AJ161,2)</f>
        <v/>
      </c>
      <c r="AL161" s="44">
        <f>ROUND(AP160*N(Debts!$D$12)/12,2)</f>
        <v/>
      </c>
      <c r="AM161" s="44">
        <f>MIN(N(Debts!$E$12),AP160+AL161)</f>
        <v/>
      </c>
      <c r="AN161" s="44">
        <f>AP160+AL161-AM161</f>
        <v/>
      </c>
      <c r="AO161" s="44">
        <f>MIN(AN161,MAX(0,$C161-SUMIFS($H161:$AU161,$H$6:$AU$6,"Rest",$H$5:$AU$5,"&lt;"&amp;AN$5)))</f>
        <v/>
      </c>
      <c r="AP161" s="44">
        <f>ROUND(AN161-AO161,2)</f>
        <v/>
      </c>
      <c r="AQ161" s="44">
        <f>ROUND(AU160*N(Debts!$D$13)/12,2)</f>
        <v/>
      </c>
      <c r="AR161" s="44">
        <f>MIN(N(Debts!$E$13),AU160+AQ161)</f>
        <v/>
      </c>
      <c r="AS161" s="44">
        <f>AU160+AQ161-AR161</f>
        <v/>
      </c>
      <c r="AT161" s="44">
        <f>MIN(AS161,MAX(0,$C161-SUMIFS($H161:$AU161,$H$6:$AU$6,"Rest",$H$5:$AU$5,"&lt;"&amp;AS$5)))</f>
        <v/>
      </c>
      <c r="AU161" s="44">
        <f>ROUND(AS161-AT161,2)</f>
        <v/>
      </c>
    </row>
    <row r="162">
      <c r="A162" s="43" t="n">
        <v>155</v>
      </c>
      <c r="B162" s="45">
        <f>EDATE(Plan!$C$7,A162-1)</f>
        <v/>
      </c>
      <c r="C162" s="46">
        <f>IF(F161&lt;=0.005,0,MAX(0,Plan!$C$6-SUMIF($H$6:$AU$6,"Min paid",H162:AU162)))</f>
        <v/>
      </c>
      <c r="D162" s="46">
        <f>SUMIF($H$6:$AU$6,"Interest",H162:AU162)</f>
        <v/>
      </c>
      <c r="E162" s="46">
        <f>SUMIF($H$6:$AU$6,"Min paid",H162:AU162)+SUMIF($H$6:$AU$6,"Extra paid",H162:AU162)</f>
        <v/>
      </c>
      <c r="F162" s="46">
        <f>SUMIF($H$6:$AU$6,"Balance",H162:AU162)</f>
        <v/>
      </c>
      <c r="G162" s="47">
        <f>IF(AND(F162&lt;=0.005,F161&gt;0.005),A162,"")</f>
        <v/>
      </c>
      <c r="H162" s="44">
        <f>ROUND(L161*N(Debts!$D$6)/12,2)</f>
        <v/>
      </c>
      <c r="I162" s="44">
        <f>MIN(N(Debts!$E$6),L161+H162)</f>
        <v/>
      </c>
      <c r="J162" s="44">
        <f>L161+H162-I162</f>
        <v/>
      </c>
      <c r="K162" s="44">
        <f>MIN(J162,MAX(0,$C162-SUMIFS($H162:$AU162,$H$6:$AU$6,"Rest",$H$5:$AU$5,"&lt;"&amp;J$5)))</f>
        <v/>
      </c>
      <c r="L162" s="44">
        <f>ROUND(J162-K162,2)</f>
        <v/>
      </c>
      <c r="M162" s="44">
        <f>ROUND(Q161*N(Debts!$D$7)/12,2)</f>
        <v/>
      </c>
      <c r="N162" s="44">
        <f>MIN(N(Debts!$E$7),Q161+M162)</f>
        <v/>
      </c>
      <c r="O162" s="44">
        <f>Q161+M162-N162</f>
        <v/>
      </c>
      <c r="P162" s="44">
        <f>MIN(O162,MAX(0,$C162-SUMIFS($H162:$AU162,$H$6:$AU$6,"Rest",$H$5:$AU$5,"&lt;"&amp;O$5)))</f>
        <v/>
      </c>
      <c r="Q162" s="44">
        <f>ROUND(O162-P162,2)</f>
        <v/>
      </c>
      <c r="R162" s="44">
        <f>ROUND(V161*N(Debts!$D$8)/12,2)</f>
        <v/>
      </c>
      <c r="S162" s="44">
        <f>MIN(N(Debts!$E$8),V161+R162)</f>
        <v/>
      </c>
      <c r="T162" s="44">
        <f>V161+R162-S162</f>
        <v/>
      </c>
      <c r="U162" s="44">
        <f>MIN(T162,MAX(0,$C162-SUMIFS($H162:$AU162,$H$6:$AU$6,"Rest",$H$5:$AU$5,"&lt;"&amp;T$5)))</f>
        <v/>
      </c>
      <c r="V162" s="44">
        <f>ROUND(T162-U162,2)</f>
        <v/>
      </c>
      <c r="W162" s="44">
        <f>ROUND(AA161*N(Debts!$D$9)/12,2)</f>
        <v/>
      </c>
      <c r="X162" s="44">
        <f>MIN(N(Debts!$E$9),AA161+W162)</f>
        <v/>
      </c>
      <c r="Y162" s="44">
        <f>AA161+W162-X162</f>
        <v/>
      </c>
      <c r="Z162" s="44">
        <f>MIN(Y162,MAX(0,$C162-SUMIFS($H162:$AU162,$H$6:$AU$6,"Rest",$H$5:$AU$5,"&lt;"&amp;Y$5)))</f>
        <v/>
      </c>
      <c r="AA162" s="44">
        <f>ROUND(Y162-Z162,2)</f>
        <v/>
      </c>
      <c r="AB162" s="44">
        <f>ROUND(AF161*N(Debts!$D$10)/12,2)</f>
        <v/>
      </c>
      <c r="AC162" s="44">
        <f>MIN(N(Debts!$E$10),AF161+AB162)</f>
        <v/>
      </c>
      <c r="AD162" s="44">
        <f>AF161+AB162-AC162</f>
        <v/>
      </c>
      <c r="AE162" s="44">
        <f>MIN(AD162,MAX(0,$C162-SUMIFS($H162:$AU162,$H$6:$AU$6,"Rest",$H$5:$AU$5,"&lt;"&amp;AD$5)))</f>
        <v/>
      </c>
      <c r="AF162" s="44">
        <f>ROUND(AD162-AE162,2)</f>
        <v/>
      </c>
      <c r="AG162" s="44">
        <f>ROUND(AK161*N(Debts!$D$11)/12,2)</f>
        <v/>
      </c>
      <c r="AH162" s="44">
        <f>MIN(N(Debts!$E$11),AK161+AG162)</f>
        <v/>
      </c>
      <c r="AI162" s="44">
        <f>AK161+AG162-AH162</f>
        <v/>
      </c>
      <c r="AJ162" s="44">
        <f>MIN(AI162,MAX(0,$C162-SUMIFS($H162:$AU162,$H$6:$AU$6,"Rest",$H$5:$AU$5,"&lt;"&amp;AI$5)))</f>
        <v/>
      </c>
      <c r="AK162" s="44">
        <f>ROUND(AI162-AJ162,2)</f>
        <v/>
      </c>
      <c r="AL162" s="44">
        <f>ROUND(AP161*N(Debts!$D$12)/12,2)</f>
        <v/>
      </c>
      <c r="AM162" s="44">
        <f>MIN(N(Debts!$E$12),AP161+AL162)</f>
        <v/>
      </c>
      <c r="AN162" s="44">
        <f>AP161+AL162-AM162</f>
        <v/>
      </c>
      <c r="AO162" s="44">
        <f>MIN(AN162,MAX(0,$C162-SUMIFS($H162:$AU162,$H$6:$AU$6,"Rest",$H$5:$AU$5,"&lt;"&amp;AN$5)))</f>
        <v/>
      </c>
      <c r="AP162" s="44">
        <f>ROUND(AN162-AO162,2)</f>
        <v/>
      </c>
      <c r="AQ162" s="44">
        <f>ROUND(AU161*N(Debts!$D$13)/12,2)</f>
        <v/>
      </c>
      <c r="AR162" s="44">
        <f>MIN(N(Debts!$E$13),AU161+AQ162)</f>
        <v/>
      </c>
      <c r="AS162" s="44">
        <f>AU161+AQ162-AR162</f>
        <v/>
      </c>
      <c r="AT162" s="44">
        <f>MIN(AS162,MAX(0,$C162-SUMIFS($H162:$AU162,$H$6:$AU$6,"Rest",$H$5:$AU$5,"&lt;"&amp;AS$5)))</f>
        <v/>
      </c>
      <c r="AU162" s="44">
        <f>ROUND(AS162-AT162,2)</f>
        <v/>
      </c>
    </row>
    <row r="163">
      <c r="A163" s="43" t="n">
        <v>156</v>
      </c>
      <c r="B163" s="45">
        <f>EDATE(Plan!$C$7,A163-1)</f>
        <v/>
      </c>
      <c r="C163" s="46">
        <f>IF(F162&lt;=0.005,0,MAX(0,Plan!$C$6-SUMIF($H$6:$AU$6,"Min paid",H163:AU163)))</f>
        <v/>
      </c>
      <c r="D163" s="46">
        <f>SUMIF($H$6:$AU$6,"Interest",H163:AU163)</f>
        <v/>
      </c>
      <c r="E163" s="46">
        <f>SUMIF($H$6:$AU$6,"Min paid",H163:AU163)+SUMIF($H$6:$AU$6,"Extra paid",H163:AU163)</f>
        <v/>
      </c>
      <c r="F163" s="46">
        <f>SUMIF($H$6:$AU$6,"Balance",H163:AU163)</f>
        <v/>
      </c>
      <c r="G163" s="47">
        <f>IF(AND(F163&lt;=0.005,F162&gt;0.005),A163,"")</f>
        <v/>
      </c>
      <c r="H163" s="44">
        <f>ROUND(L162*N(Debts!$D$6)/12,2)</f>
        <v/>
      </c>
      <c r="I163" s="44">
        <f>MIN(N(Debts!$E$6),L162+H163)</f>
        <v/>
      </c>
      <c r="J163" s="44">
        <f>L162+H163-I163</f>
        <v/>
      </c>
      <c r="K163" s="44">
        <f>MIN(J163,MAX(0,$C163-SUMIFS($H163:$AU163,$H$6:$AU$6,"Rest",$H$5:$AU$5,"&lt;"&amp;J$5)))</f>
        <v/>
      </c>
      <c r="L163" s="44">
        <f>ROUND(J163-K163,2)</f>
        <v/>
      </c>
      <c r="M163" s="44">
        <f>ROUND(Q162*N(Debts!$D$7)/12,2)</f>
        <v/>
      </c>
      <c r="N163" s="44">
        <f>MIN(N(Debts!$E$7),Q162+M163)</f>
        <v/>
      </c>
      <c r="O163" s="44">
        <f>Q162+M163-N163</f>
        <v/>
      </c>
      <c r="P163" s="44">
        <f>MIN(O163,MAX(0,$C163-SUMIFS($H163:$AU163,$H$6:$AU$6,"Rest",$H$5:$AU$5,"&lt;"&amp;O$5)))</f>
        <v/>
      </c>
      <c r="Q163" s="44">
        <f>ROUND(O163-P163,2)</f>
        <v/>
      </c>
      <c r="R163" s="44">
        <f>ROUND(V162*N(Debts!$D$8)/12,2)</f>
        <v/>
      </c>
      <c r="S163" s="44">
        <f>MIN(N(Debts!$E$8),V162+R163)</f>
        <v/>
      </c>
      <c r="T163" s="44">
        <f>V162+R163-S163</f>
        <v/>
      </c>
      <c r="U163" s="44">
        <f>MIN(T163,MAX(0,$C163-SUMIFS($H163:$AU163,$H$6:$AU$6,"Rest",$H$5:$AU$5,"&lt;"&amp;T$5)))</f>
        <v/>
      </c>
      <c r="V163" s="44">
        <f>ROUND(T163-U163,2)</f>
        <v/>
      </c>
      <c r="W163" s="44">
        <f>ROUND(AA162*N(Debts!$D$9)/12,2)</f>
        <v/>
      </c>
      <c r="X163" s="44">
        <f>MIN(N(Debts!$E$9),AA162+W163)</f>
        <v/>
      </c>
      <c r="Y163" s="44">
        <f>AA162+W163-X163</f>
        <v/>
      </c>
      <c r="Z163" s="44">
        <f>MIN(Y163,MAX(0,$C163-SUMIFS($H163:$AU163,$H$6:$AU$6,"Rest",$H$5:$AU$5,"&lt;"&amp;Y$5)))</f>
        <v/>
      </c>
      <c r="AA163" s="44">
        <f>ROUND(Y163-Z163,2)</f>
        <v/>
      </c>
      <c r="AB163" s="44">
        <f>ROUND(AF162*N(Debts!$D$10)/12,2)</f>
        <v/>
      </c>
      <c r="AC163" s="44">
        <f>MIN(N(Debts!$E$10),AF162+AB163)</f>
        <v/>
      </c>
      <c r="AD163" s="44">
        <f>AF162+AB163-AC163</f>
        <v/>
      </c>
      <c r="AE163" s="44">
        <f>MIN(AD163,MAX(0,$C163-SUMIFS($H163:$AU163,$H$6:$AU$6,"Rest",$H$5:$AU$5,"&lt;"&amp;AD$5)))</f>
        <v/>
      </c>
      <c r="AF163" s="44">
        <f>ROUND(AD163-AE163,2)</f>
        <v/>
      </c>
      <c r="AG163" s="44">
        <f>ROUND(AK162*N(Debts!$D$11)/12,2)</f>
        <v/>
      </c>
      <c r="AH163" s="44">
        <f>MIN(N(Debts!$E$11),AK162+AG163)</f>
        <v/>
      </c>
      <c r="AI163" s="44">
        <f>AK162+AG163-AH163</f>
        <v/>
      </c>
      <c r="AJ163" s="44">
        <f>MIN(AI163,MAX(0,$C163-SUMIFS($H163:$AU163,$H$6:$AU$6,"Rest",$H$5:$AU$5,"&lt;"&amp;AI$5)))</f>
        <v/>
      </c>
      <c r="AK163" s="44">
        <f>ROUND(AI163-AJ163,2)</f>
        <v/>
      </c>
      <c r="AL163" s="44">
        <f>ROUND(AP162*N(Debts!$D$12)/12,2)</f>
        <v/>
      </c>
      <c r="AM163" s="44">
        <f>MIN(N(Debts!$E$12),AP162+AL163)</f>
        <v/>
      </c>
      <c r="AN163" s="44">
        <f>AP162+AL163-AM163</f>
        <v/>
      </c>
      <c r="AO163" s="44">
        <f>MIN(AN163,MAX(0,$C163-SUMIFS($H163:$AU163,$H$6:$AU$6,"Rest",$H$5:$AU$5,"&lt;"&amp;AN$5)))</f>
        <v/>
      </c>
      <c r="AP163" s="44">
        <f>ROUND(AN163-AO163,2)</f>
        <v/>
      </c>
      <c r="AQ163" s="44">
        <f>ROUND(AU162*N(Debts!$D$13)/12,2)</f>
        <v/>
      </c>
      <c r="AR163" s="44">
        <f>MIN(N(Debts!$E$13),AU162+AQ163)</f>
        <v/>
      </c>
      <c r="AS163" s="44">
        <f>AU162+AQ163-AR163</f>
        <v/>
      </c>
      <c r="AT163" s="44">
        <f>MIN(AS163,MAX(0,$C163-SUMIFS($H163:$AU163,$H$6:$AU$6,"Rest",$H$5:$AU$5,"&lt;"&amp;AS$5)))</f>
        <v/>
      </c>
      <c r="AU163" s="44">
        <f>ROUND(AS163-AT163,2)</f>
        <v/>
      </c>
    </row>
    <row r="164">
      <c r="A164" s="43" t="n">
        <v>157</v>
      </c>
      <c r="B164" s="45">
        <f>EDATE(Plan!$C$7,A164-1)</f>
        <v/>
      </c>
      <c r="C164" s="46">
        <f>IF(F163&lt;=0.005,0,MAX(0,Plan!$C$6-SUMIF($H$6:$AU$6,"Min paid",H164:AU164)))</f>
        <v/>
      </c>
      <c r="D164" s="46">
        <f>SUMIF($H$6:$AU$6,"Interest",H164:AU164)</f>
        <v/>
      </c>
      <c r="E164" s="46">
        <f>SUMIF($H$6:$AU$6,"Min paid",H164:AU164)+SUMIF($H$6:$AU$6,"Extra paid",H164:AU164)</f>
        <v/>
      </c>
      <c r="F164" s="46">
        <f>SUMIF($H$6:$AU$6,"Balance",H164:AU164)</f>
        <v/>
      </c>
      <c r="G164" s="47">
        <f>IF(AND(F164&lt;=0.005,F163&gt;0.005),A164,"")</f>
        <v/>
      </c>
      <c r="H164" s="44">
        <f>ROUND(L163*N(Debts!$D$6)/12,2)</f>
        <v/>
      </c>
      <c r="I164" s="44">
        <f>MIN(N(Debts!$E$6),L163+H164)</f>
        <v/>
      </c>
      <c r="J164" s="44">
        <f>L163+H164-I164</f>
        <v/>
      </c>
      <c r="K164" s="44">
        <f>MIN(J164,MAX(0,$C164-SUMIFS($H164:$AU164,$H$6:$AU$6,"Rest",$H$5:$AU$5,"&lt;"&amp;J$5)))</f>
        <v/>
      </c>
      <c r="L164" s="44">
        <f>ROUND(J164-K164,2)</f>
        <v/>
      </c>
      <c r="M164" s="44">
        <f>ROUND(Q163*N(Debts!$D$7)/12,2)</f>
        <v/>
      </c>
      <c r="N164" s="44">
        <f>MIN(N(Debts!$E$7),Q163+M164)</f>
        <v/>
      </c>
      <c r="O164" s="44">
        <f>Q163+M164-N164</f>
        <v/>
      </c>
      <c r="P164" s="44">
        <f>MIN(O164,MAX(0,$C164-SUMIFS($H164:$AU164,$H$6:$AU$6,"Rest",$H$5:$AU$5,"&lt;"&amp;O$5)))</f>
        <v/>
      </c>
      <c r="Q164" s="44">
        <f>ROUND(O164-P164,2)</f>
        <v/>
      </c>
      <c r="R164" s="44">
        <f>ROUND(V163*N(Debts!$D$8)/12,2)</f>
        <v/>
      </c>
      <c r="S164" s="44">
        <f>MIN(N(Debts!$E$8),V163+R164)</f>
        <v/>
      </c>
      <c r="T164" s="44">
        <f>V163+R164-S164</f>
        <v/>
      </c>
      <c r="U164" s="44">
        <f>MIN(T164,MAX(0,$C164-SUMIFS($H164:$AU164,$H$6:$AU$6,"Rest",$H$5:$AU$5,"&lt;"&amp;T$5)))</f>
        <v/>
      </c>
      <c r="V164" s="44">
        <f>ROUND(T164-U164,2)</f>
        <v/>
      </c>
      <c r="W164" s="44">
        <f>ROUND(AA163*N(Debts!$D$9)/12,2)</f>
        <v/>
      </c>
      <c r="X164" s="44">
        <f>MIN(N(Debts!$E$9),AA163+W164)</f>
        <v/>
      </c>
      <c r="Y164" s="44">
        <f>AA163+W164-X164</f>
        <v/>
      </c>
      <c r="Z164" s="44">
        <f>MIN(Y164,MAX(0,$C164-SUMIFS($H164:$AU164,$H$6:$AU$6,"Rest",$H$5:$AU$5,"&lt;"&amp;Y$5)))</f>
        <v/>
      </c>
      <c r="AA164" s="44">
        <f>ROUND(Y164-Z164,2)</f>
        <v/>
      </c>
      <c r="AB164" s="44">
        <f>ROUND(AF163*N(Debts!$D$10)/12,2)</f>
        <v/>
      </c>
      <c r="AC164" s="44">
        <f>MIN(N(Debts!$E$10),AF163+AB164)</f>
        <v/>
      </c>
      <c r="AD164" s="44">
        <f>AF163+AB164-AC164</f>
        <v/>
      </c>
      <c r="AE164" s="44">
        <f>MIN(AD164,MAX(0,$C164-SUMIFS($H164:$AU164,$H$6:$AU$6,"Rest",$H$5:$AU$5,"&lt;"&amp;AD$5)))</f>
        <v/>
      </c>
      <c r="AF164" s="44">
        <f>ROUND(AD164-AE164,2)</f>
        <v/>
      </c>
      <c r="AG164" s="44">
        <f>ROUND(AK163*N(Debts!$D$11)/12,2)</f>
        <v/>
      </c>
      <c r="AH164" s="44">
        <f>MIN(N(Debts!$E$11),AK163+AG164)</f>
        <v/>
      </c>
      <c r="AI164" s="44">
        <f>AK163+AG164-AH164</f>
        <v/>
      </c>
      <c r="AJ164" s="44">
        <f>MIN(AI164,MAX(0,$C164-SUMIFS($H164:$AU164,$H$6:$AU$6,"Rest",$H$5:$AU$5,"&lt;"&amp;AI$5)))</f>
        <v/>
      </c>
      <c r="AK164" s="44">
        <f>ROUND(AI164-AJ164,2)</f>
        <v/>
      </c>
      <c r="AL164" s="44">
        <f>ROUND(AP163*N(Debts!$D$12)/12,2)</f>
        <v/>
      </c>
      <c r="AM164" s="44">
        <f>MIN(N(Debts!$E$12),AP163+AL164)</f>
        <v/>
      </c>
      <c r="AN164" s="44">
        <f>AP163+AL164-AM164</f>
        <v/>
      </c>
      <c r="AO164" s="44">
        <f>MIN(AN164,MAX(0,$C164-SUMIFS($H164:$AU164,$H$6:$AU$6,"Rest",$H$5:$AU$5,"&lt;"&amp;AN$5)))</f>
        <v/>
      </c>
      <c r="AP164" s="44">
        <f>ROUND(AN164-AO164,2)</f>
        <v/>
      </c>
      <c r="AQ164" s="44">
        <f>ROUND(AU163*N(Debts!$D$13)/12,2)</f>
        <v/>
      </c>
      <c r="AR164" s="44">
        <f>MIN(N(Debts!$E$13),AU163+AQ164)</f>
        <v/>
      </c>
      <c r="AS164" s="44">
        <f>AU163+AQ164-AR164</f>
        <v/>
      </c>
      <c r="AT164" s="44">
        <f>MIN(AS164,MAX(0,$C164-SUMIFS($H164:$AU164,$H$6:$AU$6,"Rest",$H$5:$AU$5,"&lt;"&amp;AS$5)))</f>
        <v/>
      </c>
      <c r="AU164" s="44">
        <f>ROUND(AS164-AT164,2)</f>
        <v/>
      </c>
    </row>
    <row r="165">
      <c r="A165" s="43" t="n">
        <v>158</v>
      </c>
      <c r="B165" s="45">
        <f>EDATE(Plan!$C$7,A165-1)</f>
        <v/>
      </c>
      <c r="C165" s="46">
        <f>IF(F164&lt;=0.005,0,MAX(0,Plan!$C$6-SUMIF($H$6:$AU$6,"Min paid",H165:AU165)))</f>
        <v/>
      </c>
      <c r="D165" s="46">
        <f>SUMIF($H$6:$AU$6,"Interest",H165:AU165)</f>
        <v/>
      </c>
      <c r="E165" s="46">
        <f>SUMIF($H$6:$AU$6,"Min paid",H165:AU165)+SUMIF($H$6:$AU$6,"Extra paid",H165:AU165)</f>
        <v/>
      </c>
      <c r="F165" s="46">
        <f>SUMIF($H$6:$AU$6,"Balance",H165:AU165)</f>
        <v/>
      </c>
      <c r="G165" s="47">
        <f>IF(AND(F165&lt;=0.005,F164&gt;0.005),A165,"")</f>
        <v/>
      </c>
      <c r="H165" s="44">
        <f>ROUND(L164*N(Debts!$D$6)/12,2)</f>
        <v/>
      </c>
      <c r="I165" s="44">
        <f>MIN(N(Debts!$E$6),L164+H165)</f>
        <v/>
      </c>
      <c r="J165" s="44">
        <f>L164+H165-I165</f>
        <v/>
      </c>
      <c r="K165" s="44">
        <f>MIN(J165,MAX(0,$C165-SUMIFS($H165:$AU165,$H$6:$AU$6,"Rest",$H$5:$AU$5,"&lt;"&amp;J$5)))</f>
        <v/>
      </c>
      <c r="L165" s="44">
        <f>ROUND(J165-K165,2)</f>
        <v/>
      </c>
      <c r="M165" s="44">
        <f>ROUND(Q164*N(Debts!$D$7)/12,2)</f>
        <v/>
      </c>
      <c r="N165" s="44">
        <f>MIN(N(Debts!$E$7),Q164+M165)</f>
        <v/>
      </c>
      <c r="O165" s="44">
        <f>Q164+M165-N165</f>
        <v/>
      </c>
      <c r="P165" s="44">
        <f>MIN(O165,MAX(0,$C165-SUMIFS($H165:$AU165,$H$6:$AU$6,"Rest",$H$5:$AU$5,"&lt;"&amp;O$5)))</f>
        <v/>
      </c>
      <c r="Q165" s="44">
        <f>ROUND(O165-P165,2)</f>
        <v/>
      </c>
      <c r="R165" s="44">
        <f>ROUND(V164*N(Debts!$D$8)/12,2)</f>
        <v/>
      </c>
      <c r="S165" s="44">
        <f>MIN(N(Debts!$E$8),V164+R165)</f>
        <v/>
      </c>
      <c r="T165" s="44">
        <f>V164+R165-S165</f>
        <v/>
      </c>
      <c r="U165" s="44">
        <f>MIN(T165,MAX(0,$C165-SUMIFS($H165:$AU165,$H$6:$AU$6,"Rest",$H$5:$AU$5,"&lt;"&amp;T$5)))</f>
        <v/>
      </c>
      <c r="V165" s="44">
        <f>ROUND(T165-U165,2)</f>
        <v/>
      </c>
      <c r="W165" s="44">
        <f>ROUND(AA164*N(Debts!$D$9)/12,2)</f>
        <v/>
      </c>
      <c r="X165" s="44">
        <f>MIN(N(Debts!$E$9),AA164+W165)</f>
        <v/>
      </c>
      <c r="Y165" s="44">
        <f>AA164+W165-X165</f>
        <v/>
      </c>
      <c r="Z165" s="44">
        <f>MIN(Y165,MAX(0,$C165-SUMIFS($H165:$AU165,$H$6:$AU$6,"Rest",$H$5:$AU$5,"&lt;"&amp;Y$5)))</f>
        <v/>
      </c>
      <c r="AA165" s="44">
        <f>ROUND(Y165-Z165,2)</f>
        <v/>
      </c>
      <c r="AB165" s="44">
        <f>ROUND(AF164*N(Debts!$D$10)/12,2)</f>
        <v/>
      </c>
      <c r="AC165" s="44">
        <f>MIN(N(Debts!$E$10),AF164+AB165)</f>
        <v/>
      </c>
      <c r="AD165" s="44">
        <f>AF164+AB165-AC165</f>
        <v/>
      </c>
      <c r="AE165" s="44">
        <f>MIN(AD165,MAX(0,$C165-SUMIFS($H165:$AU165,$H$6:$AU$6,"Rest",$H$5:$AU$5,"&lt;"&amp;AD$5)))</f>
        <v/>
      </c>
      <c r="AF165" s="44">
        <f>ROUND(AD165-AE165,2)</f>
        <v/>
      </c>
      <c r="AG165" s="44">
        <f>ROUND(AK164*N(Debts!$D$11)/12,2)</f>
        <v/>
      </c>
      <c r="AH165" s="44">
        <f>MIN(N(Debts!$E$11),AK164+AG165)</f>
        <v/>
      </c>
      <c r="AI165" s="44">
        <f>AK164+AG165-AH165</f>
        <v/>
      </c>
      <c r="AJ165" s="44">
        <f>MIN(AI165,MAX(0,$C165-SUMIFS($H165:$AU165,$H$6:$AU$6,"Rest",$H$5:$AU$5,"&lt;"&amp;AI$5)))</f>
        <v/>
      </c>
      <c r="AK165" s="44">
        <f>ROUND(AI165-AJ165,2)</f>
        <v/>
      </c>
      <c r="AL165" s="44">
        <f>ROUND(AP164*N(Debts!$D$12)/12,2)</f>
        <v/>
      </c>
      <c r="AM165" s="44">
        <f>MIN(N(Debts!$E$12),AP164+AL165)</f>
        <v/>
      </c>
      <c r="AN165" s="44">
        <f>AP164+AL165-AM165</f>
        <v/>
      </c>
      <c r="AO165" s="44">
        <f>MIN(AN165,MAX(0,$C165-SUMIFS($H165:$AU165,$H$6:$AU$6,"Rest",$H$5:$AU$5,"&lt;"&amp;AN$5)))</f>
        <v/>
      </c>
      <c r="AP165" s="44">
        <f>ROUND(AN165-AO165,2)</f>
        <v/>
      </c>
      <c r="AQ165" s="44">
        <f>ROUND(AU164*N(Debts!$D$13)/12,2)</f>
        <v/>
      </c>
      <c r="AR165" s="44">
        <f>MIN(N(Debts!$E$13),AU164+AQ165)</f>
        <v/>
      </c>
      <c r="AS165" s="44">
        <f>AU164+AQ165-AR165</f>
        <v/>
      </c>
      <c r="AT165" s="44">
        <f>MIN(AS165,MAX(0,$C165-SUMIFS($H165:$AU165,$H$6:$AU$6,"Rest",$H$5:$AU$5,"&lt;"&amp;AS$5)))</f>
        <v/>
      </c>
      <c r="AU165" s="44">
        <f>ROUND(AS165-AT165,2)</f>
        <v/>
      </c>
    </row>
    <row r="166">
      <c r="A166" s="43" t="n">
        <v>159</v>
      </c>
      <c r="B166" s="45">
        <f>EDATE(Plan!$C$7,A166-1)</f>
        <v/>
      </c>
      <c r="C166" s="46">
        <f>IF(F165&lt;=0.005,0,MAX(0,Plan!$C$6-SUMIF($H$6:$AU$6,"Min paid",H166:AU166)))</f>
        <v/>
      </c>
      <c r="D166" s="46">
        <f>SUMIF($H$6:$AU$6,"Interest",H166:AU166)</f>
        <v/>
      </c>
      <c r="E166" s="46">
        <f>SUMIF($H$6:$AU$6,"Min paid",H166:AU166)+SUMIF($H$6:$AU$6,"Extra paid",H166:AU166)</f>
        <v/>
      </c>
      <c r="F166" s="46">
        <f>SUMIF($H$6:$AU$6,"Balance",H166:AU166)</f>
        <v/>
      </c>
      <c r="G166" s="47">
        <f>IF(AND(F166&lt;=0.005,F165&gt;0.005),A166,"")</f>
        <v/>
      </c>
      <c r="H166" s="44">
        <f>ROUND(L165*N(Debts!$D$6)/12,2)</f>
        <v/>
      </c>
      <c r="I166" s="44">
        <f>MIN(N(Debts!$E$6),L165+H166)</f>
        <v/>
      </c>
      <c r="J166" s="44">
        <f>L165+H166-I166</f>
        <v/>
      </c>
      <c r="K166" s="44">
        <f>MIN(J166,MAX(0,$C166-SUMIFS($H166:$AU166,$H$6:$AU$6,"Rest",$H$5:$AU$5,"&lt;"&amp;J$5)))</f>
        <v/>
      </c>
      <c r="L166" s="44">
        <f>ROUND(J166-K166,2)</f>
        <v/>
      </c>
      <c r="M166" s="44">
        <f>ROUND(Q165*N(Debts!$D$7)/12,2)</f>
        <v/>
      </c>
      <c r="N166" s="44">
        <f>MIN(N(Debts!$E$7),Q165+M166)</f>
        <v/>
      </c>
      <c r="O166" s="44">
        <f>Q165+M166-N166</f>
        <v/>
      </c>
      <c r="P166" s="44">
        <f>MIN(O166,MAX(0,$C166-SUMIFS($H166:$AU166,$H$6:$AU$6,"Rest",$H$5:$AU$5,"&lt;"&amp;O$5)))</f>
        <v/>
      </c>
      <c r="Q166" s="44">
        <f>ROUND(O166-P166,2)</f>
        <v/>
      </c>
      <c r="R166" s="44">
        <f>ROUND(V165*N(Debts!$D$8)/12,2)</f>
        <v/>
      </c>
      <c r="S166" s="44">
        <f>MIN(N(Debts!$E$8),V165+R166)</f>
        <v/>
      </c>
      <c r="T166" s="44">
        <f>V165+R166-S166</f>
        <v/>
      </c>
      <c r="U166" s="44">
        <f>MIN(T166,MAX(0,$C166-SUMIFS($H166:$AU166,$H$6:$AU$6,"Rest",$H$5:$AU$5,"&lt;"&amp;T$5)))</f>
        <v/>
      </c>
      <c r="V166" s="44">
        <f>ROUND(T166-U166,2)</f>
        <v/>
      </c>
      <c r="W166" s="44">
        <f>ROUND(AA165*N(Debts!$D$9)/12,2)</f>
        <v/>
      </c>
      <c r="X166" s="44">
        <f>MIN(N(Debts!$E$9),AA165+W166)</f>
        <v/>
      </c>
      <c r="Y166" s="44">
        <f>AA165+W166-X166</f>
        <v/>
      </c>
      <c r="Z166" s="44">
        <f>MIN(Y166,MAX(0,$C166-SUMIFS($H166:$AU166,$H$6:$AU$6,"Rest",$H$5:$AU$5,"&lt;"&amp;Y$5)))</f>
        <v/>
      </c>
      <c r="AA166" s="44">
        <f>ROUND(Y166-Z166,2)</f>
        <v/>
      </c>
      <c r="AB166" s="44">
        <f>ROUND(AF165*N(Debts!$D$10)/12,2)</f>
        <v/>
      </c>
      <c r="AC166" s="44">
        <f>MIN(N(Debts!$E$10),AF165+AB166)</f>
        <v/>
      </c>
      <c r="AD166" s="44">
        <f>AF165+AB166-AC166</f>
        <v/>
      </c>
      <c r="AE166" s="44">
        <f>MIN(AD166,MAX(0,$C166-SUMIFS($H166:$AU166,$H$6:$AU$6,"Rest",$H$5:$AU$5,"&lt;"&amp;AD$5)))</f>
        <v/>
      </c>
      <c r="AF166" s="44">
        <f>ROUND(AD166-AE166,2)</f>
        <v/>
      </c>
      <c r="AG166" s="44">
        <f>ROUND(AK165*N(Debts!$D$11)/12,2)</f>
        <v/>
      </c>
      <c r="AH166" s="44">
        <f>MIN(N(Debts!$E$11),AK165+AG166)</f>
        <v/>
      </c>
      <c r="AI166" s="44">
        <f>AK165+AG166-AH166</f>
        <v/>
      </c>
      <c r="AJ166" s="44">
        <f>MIN(AI166,MAX(0,$C166-SUMIFS($H166:$AU166,$H$6:$AU$6,"Rest",$H$5:$AU$5,"&lt;"&amp;AI$5)))</f>
        <v/>
      </c>
      <c r="AK166" s="44">
        <f>ROUND(AI166-AJ166,2)</f>
        <v/>
      </c>
      <c r="AL166" s="44">
        <f>ROUND(AP165*N(Debts!$D$12)/12,2)</f>
        <v/>
      </c>
      <c r="AM166" s="44">
        <f>MIN(N(Debts!$E$12),AP165+AL166)</f>
        <v/>
      </c>
      <c r="AN166" s="44">
        <f>AP165+AL166-AM166</f>
        <v/>
      </c>
      <c r="AO166" s="44">
        <f>MIN(AN166,MAX(0,$C166-SUMIFS($H166:$AU166,$H$6:$AU$6,"Rest",$H$5:$AU$5,"&lt;"&amp;AN$5)))</f>
        <v/>
      </c>
      <c r="AP166" s="44">
        <f>ROUND(AN166-AO166,2)</f>
        <v/>
      </c>
      <c r="AQ166" s="44">
        <f>ROUND(AU165*N(Debts!$D$13)/12,2)</f>
        <v/>
      </c>
      <c r="AR166" s="44">
        <f>MIN(N(Debts!$E$13),AU165+AQ166)</f>
        <v/>
      </c>
      <c r="AS166" s="44">
        <f>AU165+AQ166-AR166</f>
        <v/>
      </c>
      <c r="AT166" s="44">
        <f>MIN(AS166,MAX(0,$C166-SUMIFS($H166:$AU166,$H$6:$AU$6,"Rest",$H$5:$AU$5,"&lt;"&amp;AS$5)))</f>
        <v/>
      </c>
      <c r="AU166" s="44">
        <f>ROUND(AS166-AT166,2)</f>
        <v/>
      </c>
    </row>
    <row r="167">
      <c r="A167" s="43" t="n">
        <v>160</v>
      </c>
      <c r="B167" s="45">
        <f>EDATE(Plan!$C$7,A167-1)</f>
        <v/>
      </c>
      <c r="C167" s="46">
        <f>IF(F166&lt;=0.005,0,MAX(0,Plan!$C$6-SUMIF($H$6:$AU$6,"Min paid",H167:AU167)))</f>
        <v/>
      </c>
      <c r="D167" s="46">
        <f>SUMIF($H$6:$AU$6,"Interest",H167:AU167)</f>
        <v/>
      </c>
      <c r="E167" s="46">
        <f>SUMIF($H$6:$AU$6,"Min paid",H167:AU167)+SUMIF($H$6:$AU$6,"Extra paid",H167:AU167)</f>
        <v/>
      </c>
      <c r="F167" s="46">
        <f>SUMIF($H$6:$AU$6,"Balance",H167:AU167)</f>
        <v/>
      </c>
      <c r="G167" s="47">
        <f>IF(AND(F167&lt;=0.005,F166&gt;0.005),A167,"")</f>
        <v/>
      </c>
      <c r="H167" s="44">
        <f>ROUND(L166*N(Debts!$D$6)/12,2)</f>
        <v/>
      </c>
      <c r="I167" s="44">
        <f>MIN(N(Debts!$E$6),L166+H167)</f>
        <v/>
      </c>
      <c r="J167" s="44">
        <f>L166+H167-I167</f>
        <v/>
      </c>
      <c r="K167" s="44">
        <f>MIN(J167,MAX(0,$C167-SUMIFS($H167:$AU167,$H$6:$AU$6,"Rest",$H$5:$AU$5,"&lt;"&amp;J$5)))</f>
        <v/>
      </c>
      <c r="L167" s="44">
        <f>ROUND(J167-K167,2)</f>
        <v/>
      </c>
      <c r="M167" s="44">
        <f>ROUND(Q166*N(Debts!$D$7)/12,2)</f>
        <v/>
      </c>
      <c r="N167" s="44">
        <f>MIN(N(Debts!$E$7),Q166+M167)</f>
        <v/>
      </c>
      <c r="O167" s="44">
        <f>Q166+M167-N167</f>
        <v/>
      </c>
      <c r="P167" s="44">
        <f>MIN(O167,MAX(0,$C167-SUMIFS($H167:$AU167,$H$6:$AU$6,"Rest",$H$5:$AU$5,"&lt;"&amp;O$5)))</f>
        <v/>
      </c>
      <c r="Q167" s="44">
        <f>ROUND(O167-P167,2)</f>
        <v/>
      </c>
      <c r="R167" s="44">
        <f>ROUND(V166*N(Debts!$D$8)/12,2)</f>
        <v/>
      </c>
      <c r="S167" s="44">
        <f>MIN(N(Debts!$E$8),V166+R167)</f>
        <v/>
      </c>
      <c r="T167" s="44">
        <f>V166+R167-S167</f>
        <v/>
      </c>
      <c r="U167" s="44">
        <f>MIN(T167,MAX(0,$C167-SUMIFS($H167:$AU167,$H$6:$AU$6,"Rest",$H$5:$AU$5,"&lt;"&amp;T$5)))</f>
        <v/>
      </c>
      <c r="V167" s="44">
        <f>ROUND(T167-U167,2)</f>
        <v/>
      </c>
      <c r="W167" s="44">
        <f>ROUND(AA166*N(Debts!$D$9)/12,2)</f>
        <v/>
      </c>
      <c r="X167" s="44">
        <f>MIN(N(Debts!$E$9),AA166+W167)</f>
        <v/>
      </c>
      <c r="Y167" s="44">
        <f>AA166+W167-X167</f>
        <v/>
      </c>
      <c r="Z167" s="44">
        <f>MIN(Y167,MAX(0,$C167-SUMIFS($H167:$AU167,$H$6:$AU$6,"Rest",$H$5:$AU$5,"&lt;"&amp;Y$5)))</f>
        <v/>
      </c>
      <c r="AA167" s="44">
        <f>ROUND(Y167-Z167,2)</f>
        <v/>
      </c>
      <c r="AB167" s="44">
        <f>ROUND(AF166*N(Debts!$D$10)/12,2)</f>
        <v/>
      </c>
      <c r="AC167" s="44">
        <f>MIN(N(Debts!$E$10),AF166+AB167)</f>
        <v/>
      </c>
      <c r="AD167" s="44">
        <f>AF166+AB167-AC167</f>
        <v/>
      </c>
      <c r="AE167" s="44">
        <f>MIN(AD167,MAX(0,$C167-SUMIFS($H167:$AU167,$H$6:$AU$6,"Rest",$H$5:$AU$5,"&lt;"&amp;AD$5)))</f>
        <v/>
      </c>
      <c r="AF167" s="44">
        <f>ROUND(AD167-AE167,2)</f>
        <v/>
      </c>
      <c r="AG167" s="44">
        <f>ROUND(AK166*N(Debts!$D$11)/12,2)</f>
        <v/>
      </c>
      <c r="AH167" s="44">
        <f>MIN(N(Debts!$E$11),AK166+AG167)</f>
        <v/>
      </c>
      <c r="AI167" s="44">
        <f>AK166+AG167-AH167</f>
        <v/>
      </c>
      <c r="AJ167" s="44">
        <f>MIN(AI167,MAX(0,$C167-SUMIFS($H167:$AU167,$H$6:$AU$6,"Rest",$H$5:$AU$5,"&lt;"&amp;AI$5)))</f>
        <v/>
      </c>
      <c r="AK167" s="44">
        <f>ROUND(AI167-AJ167,2)</f>
        <v/>
      </c>
      <c r="AL167" s="44">
        <f>ROUND(AP166*N(Debts!$D$12)/12,2)</f>
        <v/>
      </c>
      <c r="AM167" s="44">
        <f>MIN(N(Debts!$E$12),AP166+AL167)</f>
        <v/>
      </c>
      <c r="AN167" s="44">
        <f>AP166+AL167-AM167</f>
        <v/>
      </c>
      <c r="AO167" s="44">
        <f>MIN(AN167,MAX(0,$C167-SUMIFS($H167:$AU167,$H$6:$AU$6,"Rest",$H$5:$AU$5,"&lt;"&amp;AN$5)))</f>
        <v/>
      </c>
      <c r="AP167" s="44">
        <f>ROUND(AN167-AO167,2)</f>
        <v/>
      </c>
      <c r="AQ167" s="44">
        <f>ROUND(AU166*N(Debts!$D$13)/12,2)</f>
        <v/>
      </c>
      <c r="AR167" s="44">
        <f>MIN(N(Debts!$E$13),AU166+AQ167)</f>
        <v/>
      </c>
      <c r="AS167" s="44">
        <f>AU166+AQ167-AR167</f>
        <v/>
      </c>
      <c r="AT167" s="44">
        <f>MIN(AS167,MAX(0,$C167-SUMIFS($H167:$AU167,$H$6:$AU$6,"Rest",$H$5:$AU$5,"&lt;"&amp;AS$5)))</f>
        <v/>
      </c>
      <c r="AU167" s="44">
        <f>ROUND(AS167-AT167,2)</f>
        <v/>
      </c>
    </row>
    <row r="168">
      <c r="A168" s="43" t="n">
        <v>161</v>
      </c>
      <c r="B168" s="45">
        <f>EDATE(Plan!$C$7,A168-1)</f>
        <v/>
      </c>
      <c r="C168" s="46">
        <f>IF(F167&lt;=0.005,0,MAX(0,Plan!$C$6-SUMIF($H$6:$AU$6,"Min paid",H168:AU168)))</f>
        <v/>
      </c>
      <c r="D168" s="46">
        <f>SUMIF($H$6:$AU$6,"Interest",H168:AU168)</f>
        <v/>
      </c>
      <c r="E168" s="46">
        <f>SUMIF($H$6:$AU$6,"Min paid",H168:AU168)+SUMIF($H$6:$AU$6,"Extra paid",H168:AU168)</f>
        <v/>
      </c>
      <c r="F168" s="46">
        <f>SUMIF($H$6:$AU$6,"Balance",H168:AU168)</f>
        <v/>
      </c>
      <c r="G168" s="47">
        <f>IF(AND(F168&lt;=0.005,F167&gt;0.005),A168,"")</f>
        <v/>
      </c>
      <c r="H168" s="44">
        <f>ROUND(L167*N(Debts!$D$6)/12,2)</f>
        <v/>
      </c>
      <c r="I168" s="44">
        <f>MIN(N(Debts!$E$6),L167+H168)</f>
        <v/>
      </c>
      <c r="J168" s="44">
        <f>L167+H168-I168</f>
        <v/>
      </c>
      <c r="K168" s="44">
        <f>MIN(J168,MAX(0,$C168-SUMIFS($H168:$AU168,$H$6:$AU$6,"Rest",$H$5:$AU$5,"&lt;"&amp;J$5)))</f>
        <v/>
      </c>
      <c r="L168" s="44">
        <f>ROUND(J168-K168,2)</f>
        <v/>
      </c>
      <c r="M168" s="44">
        <f>ROUND(Q167*N(Debts!$D$7)/12,2)</f>
        <v/>
      </c>
      <c r="N168" s="44">
        <f>MIN(N(Debts!$E$7),Q167+M168)</f>
        <v/>
      </c>
      <c r="O168" s="44">
        <f>Q167+M168-N168</f>
        <v/>
      </c>
      <c r="P168" s="44">
        <f>MIN(O168,MAX(0,$C168-SUMIFS($H168:$AU168,$H$6:$AU$6,"Rest",$H$5:$AU$5,"&lt;"&amp;O$5)))</f>
        <v/>
      </c>
      <c r="Q168" s="44">
        <f>ROUND(O168-P168,2)</f>
        <v/>
      </c>
      <c r="R168" s="44">
        <f>ROUND(V167*N(Debts!$D$8)/12,2)</f>
        <v/>
      </c>
      <c r="S168" s="44">
        <f>MIN(N(Debts!$E$8),V167+R168)</f>
        <v/>
      </c>
      <c r="T168" s="44">
        <f>V167+R168-S168</f>
        <v/>
      </c>
      <c r="U168" s="44">
        <f>MIN(T168,MAX(0,$C168-SUMIFS($H168:$AU168,$H$6:$AU$6,"Rest",$H$5:$AU$5,"&lt;"&amp;T$5)))</f>
        <v/>
      </c>
      <c r="V168" s="44">
        <f>ROUND(T168-U168,2)</f>
        <v/>
      </c>
      <c r="W168" s="44">
        <f>ROUND(AA167*N(Debts!$D$9)/12,2)</f>
        <v/>
      </c>
      <c r="X168" s="44">
        <f>MIN(N(Debts!$E$9),AA167+W168)</f>
        <v/>
      </c>
      <c r="Y168" s="44">
        <f>AA167+W168-X168</f>
        <v/>
      </c>
      <c r="Z168" s="44">
        <f>MIN(Y168,MAX(0,$C168-SUMIFS($H168:$AU168,$H$6:$AU$6,"Rest",$H$5:$AU$5,"&lt;"&amp;Y$5)))</f>
        <v/>
      </c>
      <c r="AA168" s="44">
        <f>ROUND(Y168-Z168,2)</f>
        <v/>
      </c>
      <c r="AB168" s="44">
        <f>ROUND(AF167*N(Debts!$D$10)/12,2)</f>
        <v/>
      </c>
      <c r="AC168" s="44">
        <f>MIN(N(Debts!$E$10),AF167+AB168)</f>
        <v/>
      </c>
      <c r="AD168" s="44">
        <f>AF167+AB168-AC168</f>
        <v/>
      </c>
      <c r="AE168" s="44">
        <f>MIN(AD168,MAX(0,$C168-SUMIFS($H168:$AU168,$H$6:$AU$6,"Rest",$H$5:$AU$5,"&lt;"&amp;AD$5)))</f>
        <v/>
      </c>
      <c r="AF168" s="44">
        <f>ROUND(AD168-AE168,2)</f>
        <v/>
      </c>
      <c r="AG168" s="44">
        <f>ROUND(AK167*N(Debts!$D$11)/12,2)</f>
        <v/>
      </c>
      <c r="AH168" s="44">
        <f>MIN(N(Debts!$E$11),AK167+AG168)</f>
        <v/>
      </c>
      <c r="AI168" s="44">
        <f>AK167+AG168-AH168</f>
        <v/>
      </c>
      <c r="AJ168" s="44">
        <f>MIN(AI168,MAX(0,$C168-SUMIFS($H168:$AU168,$H$6:$AU$6,"Rest",$H$5:$AU$5,"&lt;"&amp;AI$5)))</f>
        <v/>
      </c>
      <c r="AK168" s="44">
        <f>ROUND(AI168-AJ168,2)</f>
        <v/>
      </c>
      <c r="AL168" s="44">
        <f>ROUND(AP167*N(Debts!$D$12)/12,2)</f>
        <v/>
      </c>
      <c r="AM168" s="44">
        <f>MIN(N(Debts!$E$12),AP167+AL168)</f>
        <v/>
      </c>
      <c r="AN168" s="44">
        <f>AP167+AL168-AM168</f>
        <v/>
      </c>
      <c r="AO168" s="44">
        <f>MIN(AN168,MAX(0,$C168-SUMIFS($H168:$AU168,$H$6:$AU$6,"Rest",$H$5:$AU$5,"&lt;"&amp;AN$5)))</f>
        <v/>
      </c>
      <c r="AP168" s="44">
        <f>ROUND(AN168-AO168,2)</f>
        <v/>
      </c>
      <c r="AQ168" s="44">
        <f>ROUND(AU167*N(Debts!$D$13)/12,2)</f>
        <v/>
      </c>
      <c r="AR168" s="44">
        <f>MIN(N(Debts!$E$13),AU167+AQ168)</f>
        <v/>
      </c>
      <c r="AS168" s="44">
        <f>AU167+AQ168-AR168</f>
        <v/>
      </c>
      <c r="AT168" s="44">
        <f>MIN(AS168,MAX(0,$C168-SUMIFS($H168:$AU168,$H$6:$AU$6,"Rest",$H$5:$AU$5,"&lt;"&amp;AS$5)))</f>
        <v/>
      </c>
      <c r="AU168" s="44">
        <f>ROUND(AS168-AT168,2)</f>
        <v/>
      </c>
    </row>
    <row r="169">
      <c r="A169" s="43" t="n">
        <v>162</v>
      </c>
      <c r="B169" s="45">
        <f>EDATE(Plan!$C$7,A169-1)</f>
        <v/>
      </c>
      <c r="C169" s="46">
        <f>IF(F168&lt;=0.005,0,MAX(0,Plan!$C$6-SUMIF($H$6:$AU$6,"Min paid",H169:AU169)))</f>
        <v/>
      </c>
      <c r="D169" s="46">
        <f>SUMIF($H$6:$AU$6,"Interest",H169:AU169)</f>
        <v/>
      </c>
      <c r="E169" s="46">
        <f>SUMIF($H$6:$AU$6,"Min paid",H169:AU169)+SUMIF($H$6:$AU$6,"Extra paid",H169:AU169)</f>
        <v/>
      </c>
      <c r="F169" s="46">
        <f>SUMIF($H$6:$AU$6,"Balance",H169:AU169)</f>
        <v/>
      </c>
      <c r="G169" s="47">
        <f>IF(AND(F169&lt;=0.005,F168&gt;0.005),A169,"")</f>
        <v/>
      </c>
      <c r="H169" s="44">
        <f>ROUND(L168*N(Debts!$D$6)/12,2)</f>
        <v/>
      </c>
      <c r="I169" s="44">
        <f>MIN(N(Debts!$E$6),L168+H169)</f>
        <v/>
      </c>
      <c r="J169" s="44">
        <f>L168+H169-I169</f>
        <v/>
      </c>
      <c r="K169" s="44">
        <f>MIN(J169,MAX(0,$C169-SUMIFS($H169:$AU169,$H$6:$AU$6,"Rest",$H$5:$AU$5,"&lt;"&amp;J$5)))</f>
        <v/>
      </c>
      <c r="L169" s="44">
        <f>ROUND(J169-K169,2)</f>
        <v/>
      </c>
      <c r="M169" s="44">
        <f>ROUND(Q168*N(Debts!$D$7)/12,2)</f>
        <v/>
      </c>
      <c r="N169" s="44">
        <f>MIN(N(Debts!$E$7),Q168+M169)</f>
        <v/>
      </c>
      <c r="O169" s="44">
        <f>Q168+M169-N169</f>
        <v/>
      </c>
      <c r="P169" s="44">
        <f>MIN(O169,MAX(0,$C169-SUMIFS($H169:$AU169,$H$6:$AU$6,"Rest",$H$5:$AU$5,"&lt;"&amp;O$5)))</f>
        <v/>
      </c>
      <c r="Q169" s="44">
        <f>ROUND(O169-P169,2)</f>
        <v/>
      </c>
      <c r="R169" s="44">
        <f>ROUND(V168*N(Debts!$D$8)/12,2)</f>
        <v/>
      </c>
      <c r="S169" s="44">
        <f>MIN(N(Debts!$E$8),V168+R169)</f>
        <v/>
      </c>
      <c r="T169" s="44">
        <f>V168+R169-S169</f>
        <v/>
      </c>
      <c r="U169" s="44">
        <f>MIN(T169,MAX(0,$C169-SUMIFS($H169:$AU169,$H$6:$AU$6,"Rest",$H$5:$AU$5,"&lt;"&amp;T$5)))</f>
        <v/>
      </c>
      <c r="V169" s="44">
        <f>ROUND(T169-U169,2)</f>
        <v/>
      </c>
      <c r="W169" s="44">
        <f>ROUND(AA168*N(Debts!$D$9)/12,2)</f>
        <v/>
      </c>
      <c r="X169" s="44">
        <f>MIN(N(Debts!$E$9),AA168+W169)</f>
        <v/>
      </c>
      <c r="Y169" s="44">
        <f>AA168+W169-X169</f>
        <v/>
      </c>
      <c r="Z169" s="44">
        <f>MIN(Y169,MAX(0,$C169-SUMIFS($H169:$AU169,$H$6:$AU$6,"Rest",$H$5:$AU$5,"&lt;"&amp;Y$5)))</f>
        <v/>
      </c>
      <c r="AA169" s="44">
        <f>ROUND(Y169-Z169,2)</f>
        <v/>
      </c>
      <c r="AB169" s="44">
        <f>ROUND(AF168*N(Debts!$D$10)/12,2)</f>
        <v/>
      </c>
      <c r="AC169" s="44">
        <f>MIN(N(Debts!$E$10),AF168+AB169)</f>
        <v/>
      </c>
      <c r="AD169" s="44">
        <f>AF168+AB169-AC169</f>
        <v/>
      </c>
      <c r="AE169" s="44">
        <f>MIN(AD169,MAX(0,$C169-SUMIFS($H169:$AU169,$H$6:$AU$6,"Rest",$H$5:$AU$5,"&lt;"&amp;AD$5)))</f>
        <v/>
      </c>
      <c r="AF169" s="44">
        <f>ROUND(AD169-AE169,2)</f>
        <v/>
      </c>
      <c r="AG169" s="44">
        <f>ROUND(AK168*N(Debts!$D$11)/12,2)</f>
        <v/>
      </c>
      <c r="AH169" s="44">
        <f>MIN(N(Debts!$E$11),AK168+AG169)</f>
        <v/>
      </c>
      <c r="AI169" s="44">
        <f>AK168+AG169-AH169</f>
        <v/>
      </c>
      <c r="AJ169" s="44">
        <f>MIN(AI169,MAX(0,$C169-SUMIFS($H169:$AU169,$H$6:$AU$6,"Rest",$H$5:$AU$5,"&lt;"&amp;AI$5)))</f>
        <v/>
      </c>
      <c r="AK169" s="44">
        <f>ROUND(AI169-AJ169,2)</f>
        <v/>
      </c>
      <c r="AL169" s="44">
        <f>ROUND(AP168*N(Debts!$D$12)/12,2)</f>
        <v/>
      </c>
      <c r="AM169" s="44">
        <f>MIN(N(Debts!$E$12),AP168+AL169)</f>
        <v/>
      </c>
      <c r="AN169" s="44">
        <f>AP168+AL169-AM169</f>
        <v/>
      </c>
      <c r="AO169" s="44">
        <f>MIN(AN169,MAX(0,$C169-SUMIFS($H169:$AU169,$H$6:$AU$6,"Rest",$H$5:$AU$5,"&lt;"&amp;AN$5)))</f>
        <v/>
      </c>
      <c r="AP169" s="44">
        <f>ROUND(AN169-AO169,2)</f>
        <v/>
      </c>
      <c r="AQ169" s="44">
        <f>ROUND(AU168*N(Debts!$D$13)/12,2)</f>
        <v/>
      </c>
      <c r="AR169" s="44">
        <f>MIN(N(Debts!$E$13),AU168+AQ169)</f>
        <v/>
      </c>
      <c r="AS169" s="44">
        <f>AU168+AQ169-AR169</f>
        <v/>
      </c>
      <c r="AT169" s="44">
        <f>MIN(AS169,MAX(0,$C169-SUMIFS($H169:$AU169,$H$6:$AU$6,"Rest",$H$5:$AU$5,"&lt;"&amp;AS$5)))</f>
        <v/>
      </c>
      <c r="AU169" s="44">
        <f>ROUND(AS169-AT169,2)</f>
        <v/>
      </c>
    </row>
    <row r="170">
      <c r="A170" s="43" t="n">
        <v>163</v>
      </c>
      <c r="B170" s="45">
        <f>EDATE(Plan!$C$7,A170-1)</f>
        <v/>
      </c>
      <c r="C170" s="46">
        <f>IF(F169&lt;=0.005,0,MAX(0,Plan!$C$6-SUMIF($H$6:$AU$6,"Min paid",H170:AU170)))</f>
        <v/>
      </c>
      <c r="D170" s="46">
        <f>SUMIF($H$6:$AU$6,"Interest",H170:AU170)</f>
        <v/>
      </c>
      <c r="E170" s="46">
        <f>SUMIF($H$6:$AU$6,"Min paid",H170:AU170)+SUMIF($H$6:$AU$6,"Extra paid",H170:AU170)</f>
        <v/>
      </c>
      <c r="F170" s="46">
        <f>SUMIF($H$6:$AU$6,"Balance",H170:AU170)</f>
        <v/>
      </c>
      <c r="G170" s="47">
        <f>IF(AND(F170&lt;=0.005,F169&gt;0.005),A170,"")</f>
        <v/>
      </c>
      <c r="H170" s="44">
        <f>ROUND(L169*N(Debts!$D$6)/12,2)</f>
        <v/>
      </c>
      <c r="I170" s="44">
        <f>MIN(N(Debts!$E$6),L169+H170)</f>
        <v/>
      </c>
      <c r="J170" s="44">
        <f>L169+H170-I170</f>
        <v/>
      </c>
      <c r="K170" s="44">
        <f>MIN(J170,MAX(0,$C170-SUMIFS($H170:$AU170,$H$6:$AU$6,"Rest",$H$5:$AU$5,"&lt;"&amp;J$5)))</f>
        <v/>
      </c>
      <c r="L170" s="44">
        <f>ROUND(J170-K170,2)</f>
        <v/>
      </c>
      <c r="M170" s="44">
        <f>ROUND(Q169*N(Debts!$D$7)/12,2)</f>
        <v/>
      </c>
      <c r="N170" s="44">
        <f>MIN(N(Debts!$E$7),Q169+M170)</f>
        <v/>
      </c>
      <c r="O170" s="44">
        <f>Q169+M170-N170</f>
        <v/>
      </c>
      <c r="P170" s="44">
        <f>MIN(O170,MAX(0,$C170-SUMIFS($H170:$AU170,$H$6:$AU$6,"Rest",$H$5:$AU$5,"&lt;"&amp;O$5)))</f>
        <v/>
      </c>
      <c r="Q170" s="44">
        <f>ROUND(O170-P170,2)</f>
        <v/>
      </c>
      <c r="R170" s="44">
        <f>ROUND(V169*N(Debts!$D$8)/12,2)</f>
        <v/>
      </c>
      <c r="S170" s="44">
        <f>MIN(N(Debts!$E$8),V169+R170)</f>
        <v/>
      </c>
      <c r="T170" s="44">
        <f>V169+R170-S170</f>
        <v/>
      </c>
      <c r="U170" s="44">
        <f>MIN(T170,MAX(0,$C170-SUMIFS($H170:$AU170,$H$6:$AU$6,"Rest",$H$5:$AU$5,"&lt;"&amp;T$5)))</f>
        <v/>
      </c>
      <c r="V170" s="44">
        <f>ROUND(T170-U170,2)</f>
        <v/>
      </c>
      <c r="W170" s="44">
        <f>ROUND(AA169*N(Debts!$D$9)/12,2)</f>
        <v/>
      </c>
      <c r="X170" s="44">
        <f>MIN(N(Debts!$E$9),AA169+W170)</f>
        <v/>
      </c>
      <c r="Y170" s="44">
        <f>AA169+W170-X170</f>
        <v/>
      </c>
      <c r="Z170" s="44">
        <f>MIN(Y170,MAX(0,$C170-SUMIFS($H170:$AU170,$H$6:$AU$6,"Rest",$H$5:$AU$5,"&lt;"&amp;Y$5)))</f>
        <v/>
      </c>
      <c r="AA170" s="44">
        <f>ROUND(Y170-Z170,2)</f>
        <v/>
      </c>
      <c r="AB170" s="44">
        <f>ROUND(AF169*N(Debts!$D$10)/12,2)</f>
        <v/>
      </c>
      <c r="AC170" s="44">
        <f>MIN(N(Debts!$E$10),AF169+AB170)</f>
        <v/>
      </c>
      <c r="AD170" s="44">
        <f>AF169+AB170-AC170</f>
        <v/>
      </c>
      <c r="AE170" s="44">
        <f>MIN(AD170,MAX(0,$C170-SUMIFS($H170:$AU170,$H$6:$AU$6,"Rest",$H$5:$AU$5,"&lt;"&amp;AD$5)))</f>
        <v/>
      </c>
      <c r="AF170" s="44">
        <f>ROUND(AD170-AE170,2)</f>
        <v/>
      </c>
      <c r="AG170" s="44">
        <f>ROUND(AK169*N(Debts!$D$11)/12,2)</f>
        <v/>
      </c>
      <c r="AH170" s="44">
        <f>MIN(N(Debts!$E$11),AK169+AG170)</f>
        <v/>
      </c>
      <c r="AI170" s="44">
        <f>AK169+AG170-AH170</f>
        <v/>
      </c>
      <c r="AJ170" s="44">
        <f>MIN(AI170,MAX(0,$C170-SUMIFS($H170:$AU170,$H$6:$AU$6,"Rest",$H$5:$AU$5,"&lt;"&amp;AI$5)))</f>
        <v/>
      </c>
      <c r="AK170" s="44">
        <f>ROUND(AI170-AJ170,2)</f>
        <v/>
      </c>
      <c r="AL170" s="44">
        <f>ROUND(AP169*N(Debts!$D$12)/12,2)</f>
        <v/>
      </c>
      <c r="AM170" s="44">
        <f>MIN(N(Debts!$E$12),AP169+AL170)</f>
        <v/>
      </c>
      <c r="AN170" s="44">
        <f>AP169+AL170-AM170</f>
        <v/>
      </c>
      <c r="AO170" s="44">
        <f>MIN(AN170,MAX(0,$C170-SUMIFS($H170:$AU170,$H$6:$AU$6,"Rest",$H$5:$AU$5,"&lt;"&amp;AN$5)))</f>
        <v/>
      </c>
      <c r="AP170" s="44">
        <f>ROUND(AN170-AO170,2)</f>
        <v/>
      </c>
      <c r="AQ170" s="44">
        <f>ROUND(AU169*N(Debts!$D$13)/12,2)</f>
        <v/>
      </c>
      <c r="AR170" s="44">
        <f>MIN(N(Debts!$E$13),AU169+AQ170)</f>
        <v/>
      </c>
      <c r="AS170" s="44">
        <f>AU169+AQ170-AR170</f>
        <v/>
      </c>
      <c r="AT170" s="44">
        <f>MIN(AS170,MAX(0,$C170-SUMIFS($H170:$AU170,$H$6:$AU$6,"Rest",$H$5:$AU$5,"&lt;"&amp;AS$5)))</f>
        <v/>
      </c>
      <c r="AU170" s="44">
        <f>ROUND(AS170-AT170,2)</f>
        <v/>
      </c>
    </row>
    <row r="171">
      <c r="A171" s="43" t="n">
        <v>164</v>
      </c>
      <c r="B171" s="45">
        <f>EDATE(Plan!$C$7,A171-1)</f>
        <v/>
      </c>
      <c r="C171" s="46">
        <f>IF(F170&lt;=0.005,0,MAX(0,Plan!$C$6-SUMIF($H$6:$AU$6,"Min paid",H171:AU171)))</f>
        <v/>
      </c>
      <c r="D171" s="46">
        <f>SUMIF($H$6:$AU$6,"Interest",H171:AU171)</f>
        <v/>
      </c>
      <c r="E171" s="46">
        <f>SUMIF($H$6:$AU$6,"Min paid",H171:AU171)+SUMIF($H$6:$AU$6,"Extra paid",H171:AU171)</f>
        <v/>
      </c>
      <c r="F171" s="46">
        <f>SUMIF($H$6:$AU$6,"Balance",H171:AU171)</f>
        <v/>
      </c>
      <c r="G171" s="47">
        <f>IF(AND(F171&lt;=0.005,F170&gt;0.005),A171,"")</f>
        <v/>
      </c>
      <c r="H171" s="44">
        <f>ROUND(L170*N(Debts!$D$6)/12,2)</f>
        <v/>
      </c>
      <c r="I171" s="44">
        <f>MIN(N(Debts!$E$6),L170+H171)</f>
        <v/>
      </c>
      <c r="J171" s="44">
        <f>L170+H171-I171</f>
        <v/>
      </c>
      <c r="K171" s="44">
        <f>MIN(J171,MAX(0,$C171-SUMIFS($H171:$AU171,$H$6:$AU$6,"Rest",$H$5:$AU$5,"&lt;"&amp;J$5)))</f>
        <v/>
      </c>
      <c r="L171" s="44">
        <f>ROUND(J171-K171,2)</f>
        <v/>
      </c>
      <c r="M171" s="44">
        <f>ROUND(Q170*N(Debts!$D$7)/12,2)</f>
        <v/>
      </c>
      <c r="N171" s="44">
        <f>MIN(N(Debts!$E$7),Q170+M171)</f>
        <v/>
      </c>
      <c r="O171" s="44">
        <f>Q170+M171-N171</f>
        <v/>
      </c>
      <c r="P171" s="44">
        <f>MIN(O171,MAX(0,$C171-SUMIFS($H171:$AU171,$H$6:$AU$6,"Rest",$H$5:$AU$5,"&lt;"&amp;O$5)))</f>
        <v/>
      </c>
      <c r="Q171" s="44">
        <f>ROUND(O171-P171,2)</f>
        <v/>
      </c>
      <c r="R171" s="44">
        <f>ROUND(V170*N(Debts!$D$8)/12,2)</f>
        <v/>
      </c>
      <c r="S171" s="44">
        <f>MIN(N(Debts!$E$8),V170+R171)</f>
        <v/>
      </c>
      <c r="T171" s="44">
        <f>V170+R171-S171</f>
        <v/>
      </c>
      <c r="U171" s="44">
        <f>MIN(T171,MAX(0,$C171-SUMIFS($H171:$AU171,$H$6:$AU$6,"Rest",$H$5:$AU$5,"&lt;"&amp;T$5)))</f>
        <v/>
      </c>
      <c r="V171" s="44">
        <f>ROUND(T171-U171,2)</f>
        <v/>
      </c>
      <c r="W171" s="44">
        <f>ROUND(AA170*N(Debts!$D$9)/12,2)</f>
        <v/>
      </c>
      <c r="X171" s="44">
        <f>MIN(N(Debts!$E$9),AA170+W171)</f>
        <v/>
      </c>
      <c r="Y171" s="44">
        <f>AA170+W171-X171</f>
        <v/>
      </c>
      <c r="Z171" s="44">
        <f>MIN(Y171,MAX(0,$C171-SUMIFS($H171:$AU171,$H$6:$AU$6,"Rest",$H$5:$AU$5,"&lt;"&amp;Y$5)))</f>
        <v/>
      </c>
      <c r="AA171" s="44">
        <f>ROUND(Y171-Z171,2)</f>
        <v/>
      </c>
      <c r="AB171" s="44">
        <f>ROUND(AF170*N(Debts!$D$10)/12,2)</f>
        <v/>
      </c>
      <c r="AC171" s="44">
        <f>MIN(N(Debts!$E$10),AF170+AB171)</f>
        <v/>
      </c>
      <c r="AD171" s="44">
        <f>AF170+AB171-AC171</f>
        <v/>
      </c>
      <c r="AE171" s="44">
        <f>MIN(AD171,MAX(0,$C171-SUMIFS($H171:$AU171,$H$6:$AU$6,"Rest",$H$5:$AU$5,"&lt;"&amp;AD$5)))</f>
        <v/>
      </c>
      <c r="AF171" s="44">
        <f>ROUND(AD171-AE171,2)</f>
        <v/>
      </c>
      <c r="AG171" s="44">
        <f>ROUND(AK170*N(Debts!$D$11)/12,2)</f>
        <v/>
      </c>
      <c r="AH171" s="44">
        <f>MIN(N(Debts!$E$11),AK170+AG171)</f>
        <v/>
      </c>
      <c r="AI171" s="44">
        <f>AK170+AG171-AH171</f>
        <v/>
      </c>
      <c r="AJ171" s="44">
        <f>MIN(AI171,MAX(0,$C171-SUMIFS($H171:$AU171,$H$6:$AU$6,"Rest",$H$5:$AU$5,"&lt;"&amp;AI$5)))</f>
        <v/>
      </c>
      <c r="AK171" s="44">
        <f>ROUND(AI171-AJ171,2)</f>
        <v/>
      </c>
      <c r="AL171" s="44">
        <f>ROUND(AP170*N(Debts!$D$12)/12,2)</f>
        <v/>
      </c>
      <c r="AM171" s="44">
        <f>MIN(N(Debts!$E$12),AP170+AL171)</f>
        <v/>
      </c>
      <c r="AN171" s="44">
        <f>AP170+AL171-AM171</f>
        <v/>
      </c>
      <c r="AO171" s="44">
        <f>MIN(AN171,MAX(0,$C171-SUMIFS($H171:$AU171,$H$6:$AU$6,"Rest",$H$5:$AU$5,"&lt;"&amp;AN$5)))</f>
        <v/>
      </c>
      <c r="AP171" s="44">
        <f>ROUND(AN171-AO171,2)</f>
        <v/>
      </c>
      <c r="AQ171" s="44">
        <f>ROUND(AU170*N(Debts!$D$13)/12,2)</f>
        <v/>
      </c>
      <c r="AR171" s="44">
        <f>MIN(N(Debts!$E$13),AU170+AQ171)</f>
        <v/>
      </c>
      <c r="AS171" s="44">
        <f>AU170+AQ171-AR171</f>
        <v/>
      </c>
      <c r="AT171" s="44">
        <f>MIN(AS171,MAX(0,$C171-SUMIFS($H171:$AU171,$H$6:$AU$6,"Rest",$H$5:$AU$5,"&lt;"&amp;AS$5)))</f>
        <v/>
      </c>
      <c r="AU171" s="44">
        <f>ROUND(AS171-AT171,2)</f>
        <v/>
      </c>
    </row>
    <row r="172">
      <c r="A172" s="43" t="n">
        <v>165</v>
      </c>
      <c r="B172" s="45">
        <f>EDATE(Plan!$C$7,A172-1)</f>
        <v/>
      </c>
      <c r="C172" s="46">
        <f>IF(F171&lt;=0.005,0,MAX(0,Plan!$C$6-SUMIF($H$6:$AU$6,"Min paid",H172:AU172)))</f>
        <v/>
      </c>
      <c r="D172" s="46">
        <f>SUMIF($H$6:$AU$6,"Interest",H172:AU172)</f>
        <v/>
      </c>
      <c r="E172" s="46">
        <f>SUMIF($H$6:$AU$6,"Min paid",H172:AU172)+SUMIF($H$6:$AU$6,"Extra paid",H172:AU172)</f>
        <v/>
      </c>
      <c r="F172" s="46">
        <f>SUMIF($H$6:$AU$6,"Balance",H172:AU172)</f>
        <v/>
      </c>
      <c r="G172" s="47">
        <f>IF(AND(F172&lt;=0.005,F171&gt;0.005),A172,"")</f>
        <v/>
      </c>
      <c r="H172" s="44">
        <f>ROUND(L171*N(Debts!$D$6)/12,2)</f>
        <v/>
      </c>
      <c r="I172" s="44">
        <f>MIN(N(Debts!$E$6),L171+H172)</f>
        <v/>
      </c>
      <c r="J172" s="44">
        <f>L171+H172-I172</f>
        <v/>
      </c>
      <c r="K172" s="44">
        <f>MIN(J172,MAX(0,$C172-SUMIFS($H172:$AU172,$H$6:$AU$6,"Rest",$H$5:$AU$5,"&lt;"&amp;J$5)))</f>
        <v/>
      </c>
      <c r="L172" s="44">
        <f>ROUND(J172-K172,2)</f>
        <v/>
      </c>
      <c r="M172" s="44">
        <f>ROUND(Q171*N(Debts!$D$7)/12,2)</f>
        <v/>
      </c>
      <c r="N172" s="44">
        <f>MIN(N(Debts!$E$7),Q171+M172)</f>
        <v/>
      </c>
      <c r="O172" s="44">
        <f>Q171+M172-N172</f>
        <v/>
      </c>
      <c r="P172" s="44">
        <f>MIN(O172,MAX(0,$C172-SUMIFS($H172:$AU172,$H$6:$AU$6,"Rest",$H$5:$AU$5,"&lt;"&amp;O$5)))</f>
        <v/>
      </c>
      <c r="Q172" s="44">
        <f>ROUND(O172-P172,2)</f>
        <v/>
      </c>
      <c r="R172" s="44">
        <f>ROUND(V171*N(Debts!$D$8)/12,2)</f>
        <v/>
      </c>
      <c r="S172" s="44">
        <f>MIN(N(Debts!$E$8),V171+R172)</f>
        <v/>
      </c>
      <c r="T172" s="44">
        <f>V171+R172-S172</f>
        <v/>
      </c>
      <c r="U172" s="44">
        <f>MIN(T172,MAX(0,$C172-SUMIFS($H172:$AU172,$H$6:$AU$6,"Rest",$H$5:$AU$5,"&lt;"&amp;T$5)))</f>
        <v/>
      </c>
      <c r="V172" s="44">
        <f>ROUND(T172-U172,2)</f>
        <v/>
      </c>
      <c r="W172" s="44">
        <f>ROUND(AA171*N(Debts!$D$9)/12,2)</f>
        <v/>
      </c>
      <c r="X172" s="44">
        <f>MIN(N(Debts!$E$9),AA171+W172)</f>
        <v/>
      </c>
      <c r="Y172" s="44">
        <f>AA171+W172-X172</f>
        <v/>
      </c>
      <c r="Z172" s="44">
        <f>MIN(Y172,MAX(0,$C172-SUMIFS($H172:$AU172,$H$6:$AU$6,"Rest",$H$5:$AU$5,"&lt;"&amp;Y$5)))</f>
        <v/>
      </c>
      <c r="AA172" s="44">
        <f>ROUND(Y172-Z172,2)</f>
        <v/>
      </c>
      <c r="AB172" s="44">
        <f>ROUND(AF171*N(Debts!$D$10)/12,2)</f>
        <v/>
      </c>
      <c r="AC172" s="44">
        <f>MIN(N(Debts!$E$10),AF171+AB172)</f>
        <v/>
      </c>
      <c r="AD172" s="44">
        <f>AF171+AB172-AC172</f>
        <v/>
      </c>
      <c r="AE172" s="44">
        <f>MIN(AD172,MAX(0,$C172-SUMIFS($H172:$AU172,$H$6:$AU$6,"Rest",$H$5:$AU$5,"&lt;"&amp;AD$5)))</f>
        <v/>
      </c>
      <c r="AF172" s="44">
        <f>ROUND(AD172-AE172,2)</f>
        <v/>
      </c>
      <c r="AG172" s="44">
        <f>ROUND(AK171*N(Debts!$D$11)/12,2)</f>
        <v/>
      </c>
      <c r="AH172" s="44">
        <f>MIN(N(Debts!$E$11),AK171+AG172)</f>
        <v/>
      </c>
      <c r="AI172" s="44">
        <f>AK171+AG172-AH172</f>
        <v/>
      </c>
      <c r="AJ172" s="44">
        <f>MIN(AI172,MAX(0,$C172-SUMIFS($H172:$AU172,$H$6:$AU$6,"Rest",$H$5:$AU$5,"&lt;"&amp;AI$5)))</f>
        <v/>
      </c>
      <c r="AK172" s="44">
        <f>ROUND(AI172-AJ172,2)</f>
        <v/>
      </c>
      <c r="AL172" s="44">
        <f>ROUND(AP171*N(Debts!$D$12)/12,2)</f>
        <v/>
      </c>
      <c r="AM172" s="44">
        <f>MIN(N(Debts!$E$12),AP171+AL172)</f>
        <v/>
      </c>
      <c r="AN172" s="44">
        <f>AP171+AL172-AM172</f>
        <v/>
      </c>
      <c r="AO172" s="44">
        <f>MIN(AN172,MAX(0,$C172-SUMIFS($H172:$AU172,$H$6:$AU$6,"Rest",$H$5:$AU$5,"&lt;"&amp;AN$5)))</f>
        <v/>
      </c>
      <c r="AP172" s="44">
        <f>ROUND(AN172-AO172,2)</f>
        <v/>
      </c>
      <c r="AQ172" s="44">
        <f>ROUND(AU171*N(Debts!$D$13)/12,2)</f>
        <v/>
      </c>
      <c r="AR172" s="44">
        <f>MIN(N(Debts!$E$13),AU171+AQ172)</f>
        <v/>
      </c>
      <c r="AS172" s="44">
        <f>AU171+AQ172-AR172</f>
        <v/>
      </c>
      <c r="AT172" s="44">
        <f>MIN(AS172,MAX(0,$C172-SUMIFS($H172:$AU172,$H$6:$AU$6,"Rest",$H$5:$AU$5,"&lt;"&amp;AS$5)))</f>
        <v/>
      </c>
      <c r="AU172" s="44">
        <f>ROUND(AS172-AT172,2)</f>
        <v/>
      </c>
    </row>
    <row r="173">
      <c r="A173" s="43" t="n">
        <v>166</v>
      </c>
      <c r="B173" s="45">
        <f>EDATE(Plan!$C$7,A173-1)</f>
        <v/>
      </c>
      <c r="C173" s="46">
        <f>IF(F172&lt;=0.005,0,MAX(0,Plan!$C$6-SUMIF($H$6:$AU$6,"Min paid",H173:AU173)))</f>
        <v/>
      </c>
      <c r="D173" s="46">
        <f>SUMIF($H$6:$AU$6,"Interest",H173:AU173)</f>
        <v/>
      </c>
      <c r="E173" s="46">
        <f>SUMIF($H$6:$AU$6,"Min paid",H173:AU173)+SUMIF($H$6:$AU$6,"Extra paid",H173:AU173)</f>
        <v/>
      </c>
      <c r="F173" s="46">
        <f>SUMIF($H$6:$AU$6,"Balance",H173:AU173)</f>
        <v/>
      </c>
      <c r="G173" s="47">
        <f>IF(AND(F173&lt;=0.005,F172&gt;0.005),A173,"")</f>
        <v/>
      </c>
      <c r="H173" s="44">
        <f>ROUND(L172*N(Debts!$D$6)/12,2)</f>
        <v/>
      </c>
      <c r="I173" s="44">
        <f>MIN(N(Debts!$E$6),L172+H173)</f>
        <v/>
      </c>
      <c r="J173" s="44">
        <f>L172+H173-I173</f>
        <v/>
      </c>
      <c r="K173" s="44">
        <f>MIN(J173,MAX(0,$C173-SUMIFS($H173:$AU173,$H$6:$AU$6,"Rest",$H$5:$AU$5,"&lt;"&amp;J$5)))</f>
        <v/>
      </c>
      <c r="L173" s="44">
        <f>ROUND(J173-K173,2)</f>
        <v/>
      </c>
      <c r="M173" s="44">
        <f>ROUND(Q172*N(Debts!$D$7)/12,2)</f>
        <v/>
      </c>
      <c r="N173" s="44">
        <f>MIN(N(Debts!$E$7),Q172+M173)</f>
        <v/>
      </c>
      <c r="O173" s="44">
        <f>Q172+M173-N173</f>
        <v/>
      </c>
      <c r="P173" s="44">
        <f>MIN(O173,MAX(0,$C173-SUMIFS($H173:$AU173,$H$6:$AU$6,"Rest",$H$5:$AU$5,"&lt;"&amp;O$5)))</f>
        <v/>
      </c>
      <c r="Q173" s="44">
        <f>ROUND(O173-P173,2)</f>
        <v/>
      </c>
      <c r="R173" s="44">
        <f>ROUND(V172*N(Debts!$D$8)/12,2)</f>
        <v/>
      </c>
      <c r="S173" s="44">
        <f>MIN(N(Debts!$E$8),V172+R173)</f>
        <v/>
      </c>
      <c r="T173" s="44">
        <f>V172+R173-S173</f>
        <v/>
      </c>
      <c r="U173" s="44">
        <f>MIN(T173,MAX(0,$C173-SUMIFS($H173:$AU173,$H$6:$AU$6,"Rest",$H$5:$AU$5,"&lt;"&amp;T$5)))</f>
        <v/>
      </c>
      <c r="V173" s="44">
        <f>ROUND(T173-U173,2)</f>
        <v/>
      </c>
      <c r="W173" s="44">
        <f>ROUND(AA172*N(Debts!$D$9)/12,2)</f>
        <v/>
      </c>
      <c r="X173" s="44">
        <f>MIN(N(Debts!$E$9),AA172+W173)</f>
        <v/>
      </c>
      <c r="Y173" s="44">
        <f>AA172+W173-X173</f>
        <v/>
      </c>
      <c r="Z173" s="44">
        <f>MIN(Y173,MAX(0,$C173-SUMIFS($H173:$AU173,$H$6:$AU$6,"Rest",$H$5:$AU$5,"&lt;"&amp;Y$5)))</f>
        <v/>
      </c>
      <c r="AA173" s="44">
        <f>ROUND(Y173-Z173,2)</f>
        <v/>
      </c>
      <c r="AB173" s="44">
        <f>ROUND(AF172*N(Debts!$D$10)/12,2)</f>
        <v/>
      </c>
      <c r="AC173" s="44">
        <f>MIN(N(Debts!$E$10),AF172+AB173)</f>
        <v/>
      </c>
      <c r="AD173" s="44">
        <f>AF172+AB173-AC173</f>
        <v/>
      </c>
      <c r="AE173" s="44">
        <f>MIN(AD173,MAX(0,$C173-SUMIFS($H173:$AU173,$H$6:$AU$6,"Rest",$H$5:$AU$5,"&lt;"&amp;AD$5)))</f>
        <v/>
      </c>
      <c r="AF173" s="44">
        <f>ROUND(AD173-AE173,2)</f>
        <v/>
      </c>
      <c r="AG173" s="44">
        <f>ROUND(AK172*N(Debts!$D$11)/12,2)</f>
        <v/>
      </c>
      <c r="AH173" s="44">
        <f>MIN(N(Debts!$E$11),AK172+AG173)</f>
        <v/>
      </c>
      <c r="AI173" s="44">
        <f>AK172+AG173-AH173</f>
        <v/>
      </c>
      <c r="AJ173" s="44">
        <f>MIN(AI173,MAX(0,$C173-SUMIFS($H173:$AU173,$H$6:$AU$6,"Rest",$H$5:$AU$5,"&lt;"&amp;AI$5)))</f>
        <v/>
      </c>
      <c r="AK173" s="44">
        <f>ROUND(AI173-AJ173,2)</f>
        <v/>
      </c>
      <c r="AL173" s="44">
        <f>ROUND(AP172*N(Debts!$D$12)/12,2)</f>
        <v/>
      </c>
      <c r="AM173" s="44">
        <f>MIN(N(Debts!$E$12),AP172+AL173)</f>
        <v/>
      </c>
      <c r="AN173" s="44">
        <f>AP172+AL173-AM173</f>
        <v/>
      </c>
      <c r="AO173" s="44">
        <f>MIN(AN173,MAX(0,$C173-SUMIFS($H173:$AU173,$H$6:$AU$6,"Rest",$H$5:$AU$5,"&lt;"&amp;AN$5)))</f>
        <v/>
      </c>
      <c r="AP173" s="44">
        <f>ROUND(AN173-AO173,2)</f>
        <v/>
      </c>
      <c r="AQ173" s="44">
        <f>ROUND(AU172*N(Debts!$D$13)/12,2)</f>
        <v/>
      </c>
      <c r="AR173" s="44">
        <f>MIN(N(Debts!$E$13),AU172+AQ173)</f>
        <v/>
      </c>
      <c r="AS173" s="44">
        <f>AU172+AQ173-AR173</f>
        <v/>
      </c>
      <c r="AT173" s="44">
        <f>MIN(AS173,MAX(0,$C173-SUMIFS($H173:$AU173,$H$6:$AU$6,"Rest",$H$5:$AU$5,"&lt;"&amp;AS$5)))</f>
        <v/>
      </c>
      <c r="AU173" s="44">
        <f>ROUND(AS173-AT173,2)</f>
        <v/>
      </c>
    </row>
    <row r="174">
      <c r="A174" s="43" t="n">
        <v>167</v>
      </c>
      <c r="B174" s="45">
        <f>EDATE(Plan!$C$7,A174-1)</f>
        <v/>
      </c>
      <c r="C174" s="46">
        <f>IF(F173&lt;=0.005,0,MAX(0,Plan!$C$6-SUMIF($H$6:$AU$6,"Min paid",H174:AU174)))</f>
        <v/>
      </c>
      <c r="D174" s="46">
        <f>SUMIF($H$6:$AU$6,"Interest",H174:AU174)</f>
        <v/>
      </c>
      <c r="E174" s="46">
        <f>SUMIF($H$6:$AU$6,"Min paid",H174:AU174)+SUMIF($H$6:$AU$6,"Extra paid",H174:AU174)</f>
        <v/>
      </c>
      <c r="F174" s="46">
        <f>SUMIF($H$6:$AU$6,"Balance",H174:AU174)</f>
        <v/>
      </c>
      <c r="G174" s="47">
        <f>IF(AND(F174&lt;=0.005,F173&gt;0.005),A174,"")</f>
        <v/>
      </c>
      <c r="H174" s="44">
        <f>ROUND(L173*N(Debts!$D$6)/12,2)</f>
        <v/>
      </c>
      <c r="I174" s="44">
        <f>MIN(N(Debts!$E$6),L173+H174)</f>
        <v/>
      </c>
      <c r="J174" s="44">
        <f>L173+H174-I174</f>
        <v/>
      </c>
      <c r="K174" s="44">
        <f>MIN(J174,MAX(0,$C174-SUMIFS($H174:$AU174,$H$6:$AU$6,"Rest",$H$5:$AU$5,"&lt;"&amp;J$5)))</f>
        <v/>
      </c>
      <c r="L174" s="44">
        <f>ROUND(J174-K174,2)</f>
        <v/>
      </c>
      <c r="M174" s="44">
        <f>ROUND(Q173*N(Debts!$D$7)/12,2)</f>
        <v/>
      </c>
      <c r="N174" s="44">
        <f>MIN(N(Debts!$E$7),Q173+M174)</f>
        <v/>
      </c>
      <c r="O174" s="44">
        <f>Q173+M174-N174</f>
        <v/>
      </c>
      <c r="P174" s="44">
        <f>MIN(O174,MAX(0,$C174-SUMIFS($H174:$AU174,$H$6:$AU$6,"Rest",$H$5:$AU$5,"&lt;"&amp;O$5)))</f>
        <v/>
      </c>
      <c r="Q174" s="44">
        <f>ROUND(O174-P174,2)</f>
        <v/>
      </c>
      <c r="R174" s="44">
        <f>ROUND(V173*N(Debts!$D$8)/12,2)</f>
        <v/>
      </c>
      <c r="S174" s="44">
        <f>MIN(N(Debts!$E$8),V173+R174)</f>
        <v/>
      </c>
      <c r="T174" s="44">
        <f>V173+R174-S174</f>
        <v/>
      </c>
      <c r="U174" s="44">
        <f>MIN(T174,MAX(0,$C174-SUMIFS($H174:$AU174,$H$6:$AU$6,"Rest",$H$5:$AU$5,"&lt;"&amp;T$5)))</f>
        <v/>
      </c>
      <c r="V174" s="44">
        <f>ROUND(T174-U174,2)</f>
        <v/>
      </c>
      <c r="W174" s="44">
        <f>ROUND(AA173*N(Debts!$D$9)/12,2)</f>
        <v/>
      </c>
      <c r="X174" s="44">
        <f>MIN(N(Debts!$E$9),AA173+W174)</f>
        <v/>
      </c>
      <c r="Y174" s="44">
        <f>AA173+W174-X174</f>
        <v/>
      </c>
      <c r="Z174" s="44">
        <f>MIN(Y174,MAX(0,$C174-SUMIFS($H174:$AU174,$H$6:$AU$6,"Rest",$H$5:$AU$5,"&lt;"&amp;Y$5)))</f>
        <v/>
      </c>
      <c r="AA174" s="44">
        <f>ROUND(Y174-Z174,2)</f>
        <v/>
      </c>
      <c r="AB174" s="44">
        <f>ROUND(AF173*N(Debts!$D$10)/12,2)</f>
        <v/>
      </c>
      <c r="AC174" s="44">
        <f>MIN(N(Debts!$E$10),AF173+AB174)</f>
        <v/>
      </c>
      <c r="AD174" s="44">
        <f>AF173+AB174-AC174</f>
        <v/>
      </c>
      <c r="AE174" s="44">
        <f>MIN(AD174,MAX(0,$C174-SUMIFS($H174:$AU174,$H$6:$AU$6,"Rest",$H$5:$AU$5,"&lt;"&amp;AD$5)))</f>
        <v/>
      </c>
      <c r="AF174" s="44">
        <f>ROUND(AD174-AE174,2)</f>
        <v/>
      </c>
      <c r="AG174" s="44">
        <f>ROUND(AK173*N(Debts!$D$11)/12,2)</f>
        <v/>
      </c>
      <c r="AH174" s="44">
        <f>MIN(N(Debts!$E$11),AK173+AG174)</f>
        <v/>
      </c>
      <c r="AI174" s="44">
        <f>AK173+AG174-AH174</f>
        <v/>
      </c>
      <c r="AJ174" s="44">
        <f>MIN(AI174,MAX(0,$C174-SUMIFS($H174:$AU174,$H$6:$AU$6,"Rest",$H$5:$AU$5,"&lt;"&amp;AI$5)))</f>
        <v/>
      </c>
      <c r="AK174" s="44">
        <f>ROUND(AI174-AJ174,2)</f>
        <v/>
      </c>
      <c r="AL174" s="44">
        <f>ROUND(AP173*N(Debts!$D$12)/12,2)</f>
        <v/>
      </c>
      <c r="AM174" s="44">
        <f>MIN(N(Debts!$E$12),AP173+AL174)</f>
        <v/>
      </c>
      <c r="AN174" s="44">
        <f>AP173+AL174-AM174</f>
        <v/>
      </c>
      <c r="AO174" s="44">
        <f>MIN(AN174,MAX(0,$C174-SUMIFS($H174:$AU174,$H$6:$AU$6,"Rest",$H$5:$AU$5,"&lt;"&amp;AN$5)))</f>
        <v/>
      </c>
      <c r="AP174" s="44">
        <f>ROUND(AN174-AO174,2)</f>
        <v/>
      </c>
      <c r="AQ174" s="44">
        <f>ROUND(AU173*N(Debts!$D$13)/12,2)</f>
        <v/>
      </c>
      <c r="AR174" s="44">
        <f>MIN(N(Debts!$E$13),AU173+AQ174)</f>
        <v/>
      </c>
      <c r="AS174" s="44">
        <f>AU173+AQ174-AR174</f>
        <v/>
      </c>
      <c r="AT174" s="44">
        <f>MIN(AS174,MAX(0,$C174-SUMIFS($H174:$AU174,$H$6:$AU$6,"Rest",$H$5:$AU$5,"&lt;"&amp;AS$5)))</f>
        <v/>
      </c>
      <c r="AU174" s="44">
        <f>ROUND(AS174-AT174,2)</f>
        <v/>
      </c>
    </row>
    <row r="175">
      <c r="A175" s="43" t="n">
        <v>168</v>
      </c>
      <c r="B175" s="45">
        <f>EDATE(Plan!$C$7,A175-1)</f>
        <v/>
      </c>
      <c r="C175" s="46">
        <f>IF(F174&lt;=0.005,0,MAX(0,Plan!$C$6-SUMIF($H$6:$AU$6,"Min paid",H175:AU175)))</f>
        <v/>
      </c>
      <c r="D175" s="46">
        <f>SUMIF($H$6:$AU$6,"Interest",H175:AU175)</f>
        <v/>
      </c>
      <c r="E175" s="46">
        <f>SUMIF($H$6:$AU$6,"Min paid",H175:AU175)+SUMIF($H$6:$AU$6,"Extra paid",H175:AU175)</f>
        <v/>
      </c>
      <c r="F175" s="46">
        <f>SUMIF($H$6:$AU$6,"Balance",H175:AU175)</f>
        <v/>
      </c>
      <c r="G175" s="47">
        <f>IF(AND(F175&lt;=0.005,F174&gt;0.005),A175,"")</f>
        <v/>
      </c>
      <c r="H175" s="44">
        <f>ROUND(L174*N(Debts!$D$6)/12,2)</f>
        <v/>
      </c>
      <c r="I175" s="44">
        <f>MIN(N(Debts!$E$6),L174+H175)</f>
        <v/>
      </c>
      <c r="J175" s="44">
        <f>L174+H175-I175</f>
        <v/>
      </c>
      <c r="K175" s="44">
        <f>MIN(J175,MAX(0,$C175-SUMIFS($H175:$AU175,$H$6:$AU$6,"Rest",$H$5:$AU$5,"&lt;"&amp;J$5)))</f>
        <v/>
      </c>
      <c r="L175" s="44">
        <f>ROUND(J175-K175,2)</f>
        <v/>
      </c>
      <c r="M175" s="44">
        <f>ROUND(Q174*N(Debts!$D$7)/12,2)</f>
        <v/>
      </c>
      <c r="N175" s="44">
        <f>MIN(N(Debts!$E$7),Q174+M175)</f>
        <v/>
      </c>
      <c r="O175" s="44">
        <f>Q174+M175-N175</f>
        <v/>
      </c>
      <c r="P175" s="44">
        <f>MIN(O175,MAX(0,$C175-SUMIFS($H175:$AU175,$H$6:$AU$6,"Rest",$H$5:$AU$5,"&lt;"&amp;O$5)))</f>
        <v/>
      </c>
      <c r="Q175" s="44">
        <f>ROUND(O175-P175,2)</f>
        <v/>
      </c>
      <c r="R175" s="44">
        <f>ROUND(V174*N(Debts!$D$8)/12,2)</f>
        <v/>
      </c>
      <c r="S175" s="44">
        <f>MIN(N(Debts!$E$8),V174+R175)</f>
        <v/>
      </c>
      <c r="T175" s="44">
        <f>V174+R175-S175</f>
        <v/>
      </c>
      <c r="U175" s="44">
        <f>MIN(T175,MAX(0,$C175-SUMIFS($H175:$AU175,$H$6:$AU$6,"Rest",$H$5:$AU$5,"&lt;"&amp;T$5)))</f>
        <v/>
      </c>
      <c r="V175" s="44">
        <f>ROUND(T175-U175,2)</f>
        <v/>
      </c>
      <c r="W175" s="44">
        <f>ROUND(AA174*N(Debts!$D$9)/12,2)</f>
        <v/>
      </c>
      <c r="X175" s="44">
        <f>MIN(N(Debts!$E$9),AA174+W175)</f>
        <v/>
      </c>
      <c r="Y175" s="44">
        <f>AA174+W175-X175</f>
        <v/>
      </c>
      <c r="Z175" s="44">
        <f>MIN(Y175,MAX(0,$C175-SUMIFS($H175:$AU175,$H$6:$AU$6,"Rest",$H$5:$AU$5,"&lt;"&amp;Y$5)))</f>
        <v/>
      </c>
      <c r="AA175" s="44">
        <f>ROUND(Y175-Z175,2)</f>
        <v/>
      </c>
      <c r="AB175" s="44">
        <f>ROUND(AF174*N(Debts!$D$10)/12,2)</f>
        <v/>
      </c>
      <c r="AC175" s="44">
        <f>MIN(N(Debts!$E$10),AF174+AB175)</f>
        <v/>
      </c>
      <c r="AD175" s="44">
        <f>AF174+AB175-AC175</f>
        <v/>
      </c>
      <c r="AE175" s="44">
        <f>MIN(AD175,MAX(0,$C175-SUMIFS($H175:$AU175,$H$6:$AU$6,"Rest",$H$5:$AU$5,"&lt;"&amp;AD$5)))</f>
        <v/>
      </c>
      <c r="AF175" s="44">
        <f>ROUND(AD175-AE175,2)</f>
        <v/>
      </c>
      <c r="AG175" s="44">
        <f>ROUND(AK174*N(Debts!$D$11)/12,2)</f>
        <v/>
      </c>
      <c r="AH175" s="44">
        <f>MIN(N(Debts!$E$11),AK174+AG175)</f>
        <v/>
      </c>
      <c r="AI175" s="44">
        <f>AK174+AG175-AH175</f>
        <v/>
      </c>
      <c r="AJ175" s="44">
        <f>MIN(AI175,MAX(0,$C175-SUMIFS($H175:$AU175,$H$6:$AU$6,"Rest",$H$5:$AU$5,"&lt;"&amp;AI$5)))</f>
        <v/>
      </c>
      <c r="AK175" s="44">
        <f>ROUND(AI175-AJ175,2)</f>
        <v/>
      </c>
      <c r="AL175" s="44">
        <f>ROUND(AP174*N(Debts!$D$12)/12,2)</f>
        <v/>
      </c>
      <c r="AM175" s="44">
        <f>MIN(N(Debts!$E$12),AP174+AL175)</f>
        <v/>
      </c>
      <c r="AN175" s="44">
        <f>AP174+AL175-AM175</f>
        <v/>
      </c>
      <c r="AO175" s="44">
        <f>MIN(AN175,MAX(0,$C175-SUMIFS($H175:$AU175,$H$6:$AU$6,"Rest",$H$5:$AU$5,"&lt;"&amp;AN$5)))</f>
        <v/>
      </c>
      <c r="AP175" s="44">
        <f>ROUND(AN175-AO175,2)</f>
        <v/>
      </c>
      <c r="AQ175" s="44">
        <f>ROUND(AU174*N(Debts!$D$13)/12,2)</f>
        <v/>
      </c>
      <c r="AR175" s="44">
        <f>MIN(N(Debts!$E$13),AU174+AQ175)</f>
        <v/>
      </c>
      <c r="AS175" s="44">
        <f>AU174+AQ175-AR175</f>
        <v/>
      </c>
      <c r="AT175" s="44">
        <f>MIN(AS175,MAX(0,$C175-SUMIFS($H175:$AU175,$H$6:$AU$6,"Rest",$H$5:$AU$5,"&lt;"&amp;AS$5)))</f>
        <v/>
      </c>
      <c r="AU175" s="44">
        <f>ROUND(AS175-AT175,2)</f>
        <v/>
      </c>
    </row>
    <row r="176">
      <c r="A176" s="43" t="n">
        <v>169</v>
      </c>
      <c r="B176" s="45">
        <f>EDATE(Plan!$C$7,A176-1)</f>
        <v/>
      </c>
      <c r="C176" s="46">
        <f>IF(F175&lt;=0.005,0,MAX(0,Plan!$C$6-SUMIF($H$6:$AU$6,"Min paid",H176:AU176)))</f>
        <v/>
      </c>
      <c r="D176" s="46">
        <f>SUMIF($H$6:$AU$6,"Interest",H176:AU176)</f>
        <v/>
      </c>
      <c r="E176" s="46">
        <f>SUMIF($H$6:$AU$6,"Min paid",H176:AU176)+SUMIF($H$6:$AU$6,"Extra paid",H176:AU176)</f>
        <v/>
      </c>
      <c r="F176" s="46">
        <f>SUMIF($H$6:$AU$6,"Balance",H176:AU176)</f>
        <v/>
      </c>
      <c r="G176" s="47">
        <f>IF(AND(F176&lt;=0.005,F175&gt;0.005),A176,"")</f>
        <v/>
      </c>
      <c r="H176" s="44">
        <f>ROUND(L175*N(Debts!$D$6)/12,2)</f>
        <v/>
      </c>
      <c r="I176" s="44">
        <f>MIN(N(Debts!$E$6),L175+H176)</f>
        <v/>
      </c>
      <c r="J176" s="44">
        <f>L175+H176-I176</f>
        <v/>
      </c>
      <c r="K176" s="44">
        <f>MIN(J176,MAX(0,$C176-SUMIFS($H176:$AU176,$H$6:$AU$6,"Rest",$H$5:$AU$5,"&lt;"&amp;J$5)))</f>
        <v/>
      </c>
      <c r="L176" s="44">
        <f>ROUND(J176-K176,2)</f>
        <v/>
      </c>
      <c r="M176" s="44">
        <f>ROUND(Q175*N(Debts!$D$7)/12,2)</f>
        <v/>
      </c>
      <c r="N176" s="44">
        <f>MIN(N(Debts!$E$7),Q175+M176)</f>
        <v/>
      </c>
      <c r="O176" s="44">
        <f>Q175+M176-N176</f>
        <v/>
      </c>
      <c r="P176" s="44">
        <f>MIN(O176,MAX(0,$C176-SUMIFS($H176:$AU176,$H$6:$AU$6,"Rest",$H$5:$AU$5,"&lt;"&amp;O$5)))</f>
        <v/>
      </c>
      <c r="Q176" s="44">
        <f>ROUND(O176-P176,2)</f>
        <v/>
      </c>
      <c r="R176" s="44">
        <f>ROUND(V175*N(Debts!$D$8)/12,2)</f>
        <v/>
      </c>
      <c r="S176" s="44">
        <f>MIN(N(Debts!$E$8),V175+R176)</f>
        <v/>
      </c>
      <c r="T176" s="44">
        <f>V175+R176-S176</f>
        <v/>
      </c>
      <c r="U176" s="44">
        <f>MIN(T176,MAX(0,$C176-SUMIFS($H176:$AU176,$H$6:$AU$6,"Rest",$H$5:$AU$5,"&lt;"&amp;T$5)))</f>
        <v/>
      </c>
      <c r="V176" s="44">
        <f>ROUND(T176-U176,2)</f>
        <v/>
      </c>
      <c r="W176" s="44">
        <f>ROUND(AA175*N(Debts!$D$9)/12,2)</f>
        <v/>
      </c>
      <c r="X176" s="44">
        <f>MIN(N(Debts!$E$9),AA175+W176)</f>
        <v/>
      </c>
      <c r="Y176" s="44">
        <f>AA175+W176-X176</f>
        <v/>
      </c>
      <c r="Z176" s="44">
        <f>MIN(Y176,MAX(0,$C176-SUMIFS($H176:$AU176,$H$6:$AU$6,"Rest",$H$5:$AU$5,"&lt;"&amp;Y$5)))</f>
        <v/>
      </c>
      <c r="AA176" s="44">
        <f>ROUND(Y176-Z176,2)</f>
        <v/>
      </c>
      <c r="AB176" s="44">
        <f>ROUND(AF175*N(Debts!$D$10)/12,2)</f>
        <v/>
      </c>
      <c r="AC176" s="44">
        <f>MIN(N(Debts!$E$10),AF175+AB176)</f>
        <v/>
      </c>
      <c r="AD176" s="44">
        <f>AF175+AB176-AC176</f>
        <v/>
      </c>
      <c r="AE176" s="44">
        <f>MIN(AD176,MAX(0,$C176-SUMIFS($H176:$AU176,$H$6:$AU$6,"Rest",$H$5:$AU$5,"&lt;"&amp;AD$5)))</f>
        <v/>
      </c>
      <c r="AF176" s="44">
        <f>ROUND(AD176-AE176,2)</f>
        <v/>
      </c>
      <c r="AG176" s="44">
        <f>ROUND(AK175*N(Debts!$D$11)/12,2)</f>
        <v/>
      </c>
      <c r="AH176" s="44">
        <f>MIN(N(Debts!$E$11),AK175+AG176)</f>
        <v/>
      </c>
      <c r="AI176" s="44">
        <f>AK175+AG176-AH176</f>
        <v/>
      </c>
      <c r="AJ176" s="44">
        <f>MIN(AI176,MAX(0,$C176-SUMIFS($H176:$AU176,$H$6:$AU$6,"Rest",$H$5:$AU$5,"&lt;"&amp;AI$5)))</f>
        <v/>
      </c>
      <c r="AK176" s="44">
        <f>ROUND(AI176-AJ176,2)</f>
        <v/>
      </c>
      <c r="AL176" s="44">
        <f>ROUND(AP175*N(Debts!$D$12)/12,2)</f>
        <v/>
      </c>
      <c r="AM176" s="44">
        <f>MIN(N(Debts!$E$12),AP175+AL176)</f>
        <v/>
      </c>
      <c r="AN176" s="44">
        <f>AP175+AL176-AM176</f>
        <v/>
      </c>
      <c r="AO176" s="44">
        <f>MIN(AN176,MAX(0,$C176-SUMIFS($H176:$AU176,$H$6:$AU$6,"Rest",$H$5:$AU$5,"&lt;"&amp;AN$5)))</f>
        <v/>
      </c>
      <c r="AP176" s="44">
        <f>ROUND(AN176-AO176,2)</f>
        <v/>
      </c>
      <c r="AQ176" s="44">
        <f>ROUND(AU175*N(Debts!$D$13)/12,2)</f>
        <v/>
      </c>
      <c r="AR176" s="44">
        <f>MIN(N(Debts!$E$13),AU175+AQ176)</f>
        <v/>
      </c>
      <c r="AS176" s="44">
        <f>AU175+AQ176-AR176</f>
        <v/>
      </c>
      <c r="AT176" s="44">
        <f>MIN(AS176,MAX(0,$C176-SUMIFS($H176:$AU176,$H$6:$AU$6,"Rest",$H$5:$AU$5,"&lt;"&amp;AS$5)))</f>
        <v/>
      </c>
      <c r="AU176" s="44">
        <f>ROUND(AS176-AT176,2)</f>
        <v/>
      </c>
    </row>
    <row r="177">
      <c r="A177" s="43" t="n">
        <v>170</v>
      </c>
      <c r="B177" s="45">
        <f>EDATE(Plan!$C$7,A177-1)</f>
        <v/>
      </c>
      <c r="C177" s="46">
        <f>IF(F176&lt;=0.005,0,MAX(0,Plan!$C$6-SUMIF($H$6:$AU$6,"Min paid",H177:AU177)))</f>
        <v/>
      </c>
      <c r="D177" s="46">
        <f>SUMIF($H$6:$AU$6,"Interest",H177:AU177)</f>
        <v/>
      </c>
      <c r="E177" s="46">
        <f>SUMIF($H$6:$AU$6,"Min paid",H177:AU177)+SUMIF($H$6:$AU$6,"Extra paid",H177:AU177)</f>
        <v/>
      </c>
      <c r="F177" s="46">
        <f>SUMIF($H$6:$AU$6,"Balance",H177:AU177)</f>
        <v/>
      </c>
      <c r="G177" s="47">
        <f>IF(AND(F177&lt;=0.005,F176&gt;0.005),A177,"")</f>
        <v/>
      </c>
      <c r="H177" s="44">
        <f>ROUND(L176*N(Debts!$D$6)/12,2)</f>
        <v/>
      </c>
      <c r="I177" s="44">
        <f>MIN(N(Debts!$E$6),L176+H177)</f>
        <v/>
      </c>
      <c r="J177" s="44">
        <f>L176+H177-I177</f>
        <v/>
      </c>
      <c r="K177" s="44">
        <f>MIN(J177,MAX(0,$C177-SUMIFS($H177:$AU177,$H$6:$AU$6,"Rest",$H$5:$AU$5,"&lt;"&amp;J$5)))</f>
        <v/>
      </c>
      <c r="L177" s="44">
        <f>ROUND(J177-K177,2)</f>
        <v/>
      </c>
      <c r="M177" s="44">
        <f>ROUND(Q176*N(Debts!$D$7)/12,2)</f>
        <v/>
      </c>
      <c r="N177" s="44">
        <f>MIN(N(Debts!$E$7),Q176+M177)</f>
        <v/>
      </c>
      <c r="O177" s="44">
        <f>Q176+M177-N177</f>
        <v/>
      </c>
      <c r="P177" s="44">
        <f>MIN(O177,MAX(0,$C177-SUMIFS($H177:$AU177,$H$6:$AU$6,"Rest",$H$5:$AU$5,"&lt;"&amp;O$5)))</f>
        <v/>
      </c>
      <c r="Q177" s="44">
        <f>ROUND(O177-P177,2)</f>
        <v/>
      </c>
      <c r="R177" s="44">
        <f>ROUND(V176*N(Debts!$D$8)/12,2)</f>
        <v/>
      </c>
      <c r="S177" s="44">
        <f>MIN(N(Debts!$E$8),V176+R177)</f>
        <v/>
      </c>
      <c r="T177" s="44">
        <f>V176+R177-S177</f>
        <v/>
      </c>
      <c r="U177" s="44">
        <f>MIN(T177,MAX(0,$C177-SUMIFS($H177:$AU177,$H$6:$AU$6,"Rest",$H$5:$AU$5,"&lt;"&amp;T$5)))</f>
        <v/>
      </c>
      <c r="V177" s="44">
        <f>ROUND(T177-U177,2)</f>
        <v/>
      </c>
      <c r="W177" s="44">
        <f>ROUND(AA176*N(Debts!$D$9)/12,2)</f>
        <v/>
      </c>
      <c r="X177" s="44">
        <f>MIN(N(Debts!$E$9),AA176+W177)</f>
        <v/>
      </c>
      <c r="Y177" s="44">
        <f>AA176+W177-X177</f>
        <v/>
      </c>
      <c r="Z177" s="44">
        <f>MIN(Y177,MAX(0,$C177-SUMIFS($H177:$AU177,$H$6:$AU$6,"Rest",$H$5:$AU$5,"&lt;"&amp;Y$5)))</f>
        <v/>
      </c>
      <c r="AA177" s="44">
        <f>ROUND(Y177-Z177,2)</f>
        <v/>
      </c>
      <c r="AB177" s="44">
        <f>ROUND(AF176*N(Debts!$D$10)/12,2)</f>
        <v/>
      </c>
      <c r="AC177" s="44">
        <f>MIN(N(Debts!$E$10),AF176+AB177)</f>
        <v/>
      </c>
      <c r="AD177" s="44">
        <f>AF176+AB177-AC177</f>
        <v/>
      </c>
      <c r="AE177" s="44">
        <f>MIN(AD177,MAX(0,$C177-SUMIFS($H177:$AU177,$H$6:$AU$6,"Rest",$H$5:$AU$5,"&lt;"&amp;AD$5)))</f>
        <v/>
      </c>
      <c r="AF177" s="44">
        <f>ROUND(AD177-AE177,2)</f>
        <v/>
      </c>
      <c r="AG177" s="44">
        <f>ROUND(AK176*N(Debts!$D$11)/12,2)</f>
        <v/>
      </c>
      <c r="AH177" s="44">
        <f>MIN(N(Debts!$E$11),AK176+AG177)</f>
        <v/>
      </c>
      <c r="AI177" s="44">
        <f>AK176+AG177-AH177</f>
        <v/>
      </c>
      <c r="AJ177" s="44">
        <f>MIN(AI177,MAX(0,$C177-SUMIFS($H177:$AU177,$H$6:$AU$6,"Rest",$H$5:$AU$5,"&lt;"&amp;AI$5)))</f>
        <v/>
      </c>
      <c r="AK177" s="44">
        <f>ROUND(AI177-AJ177,2)</f>
        <v/>
      </c>
      <c r="AL177" s="44">
        <f>ROUND(AP176*N(Debts!$D$12)/12,2)</f>
        <v/>
      </c>
      <c r="AM177" s="44">
        <f>MIN(N(Debts!$E$12),AP176+AL177)</f>
        <v/>
      </c>
      <c r="AN177" s="44">
        <f>AP176+AL177-AM177</f>
        <v/>
      </c>
      <c r="AO177" s="44">
        <f>MIN(AN177,MAX(0,$C177-SUMIFS($H177:$AU177,$H$6:$AU$6,"Rest",$H$5:$AU$5,"&lt;"&amp;AN$5)))</f>
        <v/>
      </c>
      <c r="AP177" s="44">
        <f>ROUND(AN177-AO177,2)</f>
        <v/>
      </c>
      <c r="AQ177" s="44">
        <f>ROUND(AU176*N(Debts!$D$13)/12,2)</f>
        <v/>
      </c>
      <c r="AR177" s="44">
        <f>MIN(N(Debts!$E$13),AU176+AQ177)</f>
        <v/>
      </c>
      <c r="AS177" s="44">
        <f>AU176+AQ177-AR177</f>
        <v/>
      </c>
      <c r="AT177" s="44">
        <f>MIN(AS177,MAX(0,$C177-SUMIFS($H177:$AU177,$H$6:$AU$6,"Rest",$H$5:$AU$5,"&lt;"&amp;AS$5)))</f>
        <v/>
      </c>
      <c r="AU177" s="44">
        <f>ROUND(AS177-AT177,2)</f>
        <v/>
      </c>
    </row>
    <row r="178">
      <c r="A178" s="43" t="n">
        <v>171</v>
      </c>
      <c r="B178" s="45">
        <f>EDATE(Plan!$C$7,A178-1)</f>
        <v/>
      </c>
      <c r="C178" s="46">
        <f>IF(F177&lt;=0.005,0,MAX(0,Plan!$C$6-SUMIF($H$6:$AU$6,"Min paid",H178:AU178)))</f>
        <v/>
      </c>
      <c r="D178" s="46">
        <f>SUMIF($H$6:$AU$6,"Interest",H178:AU178)</f>
        <v/>
      </c>
      <c r="E178" s="46">
        <f>SUMIF($H$6:$AU$6,"Min paid",H178:AU178)+SUMIF($H$6:$AU$6,"Extra paid",H178:AU178)</f>
        <v/>
      </c>
      <c r="F178" s="46">
        <f>SUMIF($H$6:$AU$6,"Balance",H178:AU178)</f>
        <v/>
      </c>
      <c r="G178" s="47">
        <f>IF(AND(F178&lt;=0.005,F177&gt;0.005),A178,"")</f>
        <v/>
      </c>
      <c r="H178" s="44">
        <f>ROUND(L177*N(Debts!$D$6)/12,2)</f>
        <v/>
      </c>
      <c r="I178" s="44">
        <f>MIN(N(Debts!$E$6),L177+H178)</f>
        <v/>
      </c>
      <c r="J178" s="44">
        <f>L177+H178-I178</f>
        <v/>
      </c>
      <c r="K178" s="44">
        <f>MIN(J178,MAX(0,$C178-SUMIFS($H178:$AU178,$H$6:$AU$6,"Rest",$H$5:$AU$5,"&lt;"&amp;J$5)))</f>
        <v/>
      </c>
      <c r="L178" s="44">
        <f>ROUND(J178-K178,2)</f>
        <v/>
      </c>
      <c r="M178" s="44">
        <f>ROUND(Q177*N(Debts!$D$7)/12,2)</f>
        <v/>
      </c>
      <c r="N178" s="44">
        <f>MIN(N(Debts!$E$7),Q177+M178)</f>
        <v/>
      </c>
      <c r="O178" s="44">
        <f>Q177+M178-N178</f>
        <v/>
      </c>
      <c r="P178" s="44">
        <f>MIN(O178,MAX(0,$C178-SUMIFS($H178:$AU178,$H$6:$AU$6,"Rest",$H$5:$AU$5,"&lt;"&amp;O$5)))</f>
        <v/>
      </c>
      <c r="Q178" s="44">
        <f>ROUND(O178-P178,2)</f>
        <v/>
      </c>
      <c r="R178" s="44">
        <f>ROUND(V177*N(Debts!$D$8)/12,2)</f>
        <v/>
      </c>
      <c r="S178" s="44">
        <f>MIN(N(Debts!$E$8),V177+R178)</f>
        <v/>
      </c>
      <c r="T178" s="44">
        <f>V177+R178-S178</f>
        <v/>
      </c>
      <c r="U178" s="44">
        <f>MIN(T178,MAX(0,$C178-SUMIFS($H178:$AU178,$H$6:$AU$6,"Rest",$H$5:$AU$5,"&lt;"&amp;T$5)))</f>
        <v/>
      </c>
      <c r="V178" s="44">
        <f>ROUND(T178-U178,2)</f>
        <v/>
      </c>
      <c r="W178" s="44">
        <f>ROUND(AA177*N(Debts!$D$9)/12,2)</f>
        <v/>
      </c>
      <c r="X178" s="44">
        <f>MIN(N(Debts!$E$9),AA177+W178)</f>
        <v/>
      </c>
      <c r="Y178" s="44">
        <f>AA177+W178-X178</f>
        <v/>
      </c>
      <c r="Z178" s="44">
        <f>MIN(Y178,MAX(0,$C178-SUMIFS($H178:$AU178,$H$6:$AU$6,"Rest",$H$5:$AU$5,"&lt;"&amp;Y$5)))</f>
        <v/>
      </c>
      <c r="AA178" s="44">
        <f>ROUND(Y178-Z178,2)</f>
        <v/>
      </c>
      <c r="AB178" s="44">
        <f>ROUND(AF177*N(Debts!$D$10)/12,2)</f>
        <v/>
      </c>
      <c r="AC178" s="44">
        <f>MIN(N(Debts!$E$10),AF177+AB178)</f>
        <v/>
      </c>
      <c r="AD178" s="44">
        <f>AF177+AB178-AC178</f>
        <v/>
      </c>
      <c r="AE178" s="44">
        <f>MIN(AD178,MAX(0,$C178-SUMIFS($H178:$AU178,$H$6:$AU$6,"Rest",$H$5:$AU$5,"&lt;"&amp;AD$5)))</f>
        <v/>
      </c>
      <c r="AF178" s="44">
        <f>ROUND(AD178-AE178,2)</f>
        <v/>
      </c>
      <c r="AG178" s="44">
        <f>ROUND(AK177*N(Debts!$D$11)/12,2)</f>
        <v/>
      </c>
      <c r="AH178" s="44">
        <f>MIN(N(Debts!$E$11),AK177+AG178)</f>
        <v/>
      </c>
      <c r="AI178" s="44">
        <f>AK177+AG178-AH178</f>
        <v/>
      </c>
      <c r="AJ178" s="44">
        <f>MIN(AI178,MAX(0,$C178-SUMIFS($H178:$AU178,$H$6:$AU$6,"Rest",$H$5:$AU$5,"&lt;"&amp;AI$5)))</f>
        <v/>
      </c>
      <c r="AK178" s="44">
        <f>ROUND(AI178-AJ178,2)</f>
        <v/>
      </c>
      <c r="AL178" s="44">
        <f>ROUND(AP177*N(Debts!$D$12)/12,2)</f>
        <v/>
      </c>
      <c r="AM178" s="44">
        <f>MIN(N(Debts!$E$12),AP177+AL178)</f>
        <v/>
      </c>
      <c r="AN178" s="44">
        <f>AP177+AL178-AM178</f>
        <v/>
      </c>
      <c r="AO178" s="44">
        <f>MIN(AN178,MAX(0,$C178-SUMIFS($H178:$AU178,$H$6:$AU$6,"Rest",$H$5:$AU$5,"&lt;"&amp;AN$5)))</f>
        <v/>
      </c>
      <c r="AP178" s="44">
        <f>ROUND(AN178-AO178,2)</f>
        <v/>
      </c>
      <c r="AQ178" s="44">
        <f>ROUND(AU177*N(Debts!$D$13)/12,2)</f>
        <v/>
      </c>
      <c r="AR178" s="44">
        <f>MIN(N(Debts!$E$13),AU177+AQ178)</f>
        <v/>
      </c>
      <c r="AS178" s="44">
        <f>AU177+AQ178-AR178</f>
        <v/>
      </c>
      <c r="AT178" s="44">
        <f>MIN(AS178,MAX(0,$C178-SUMIFS($H178:$AU178,$H$6:$AU$6,"Rest",$H$5:$AU$5,"&lt;"&amp;AS$5)))</f>
        <v/>
      </c>
      <c r="AU178" s="44">
        <f>ROUND(AS178-AT178,2)</f>
        <v/>
      </c>
    </row>
    <row r="179">
      <c r="A179" s="43" t="n">
        <v>172</v>
      </c>
      <c r="B179" s="45">
        <f>EDATE(Plan!$C$7,A179-1)</f>
        <v/>
      </c>
      <c r="C179" s="46">
        <f>IF(F178&lt;=0.005,0,MAX(0,Plan!$C$6-SUMIF($H$6:$AU$6,"Min paid",H179:AU179)))</f>
        <v/>
      </c>
      <c r="D179" s="46">
        <f>SUMIF($H$6:$AU$6,"Interest",H179:AU179)</f>
        <v/>
      </c>
      <c r="E179" s="46">
        <f>SUMIF($H$6:$AU$6,"Min paid",H179:AU179)+SUMIF($H$6:$AU$6,"Extra paid",H179:AU179)</f>
        <v/>
      </c>
      <c r="F179" s="46">
        <f>SUMIF($H$6:$AU$6,"Balance",H179:AU179)</f>
        <v/>
      </c>
      <c r="G179" s="47">
        <f>IF(AND(F179&lt;=0.005,F178&gt;0.005),A179,"")</f>
        <v/>
      </c>
      <c r="H179" s="44">
        <f>ROUND(L178*N(Debts!$D$6)/12,2)</f>
        <v/>
      </c>
      <c r="I179" s="44">
        <f>MIN(N(Debts!$E$6),L178+H179)</f>
        <v/>
      </c>
      <c r="J179" s="44">
        <f>L178+H179-I179</f>
        <v/>
      </c>
      <c r="K179" s="44">
        <f>MIN(J179,MAX(0,$C179-SUMIFS($H179:$AU179,$H$6:$AU$6,"Rest",$H$5:$AU$5,"&lt;"&amp;J$5)))</f>
        <v/>
      </c>
      <c r="L179" s="44">
        <f>ROUND(J179-K179,2)</f>
        <v/>
      </c>
      <c r="M179" s="44">
        <f>ROUND(Q178*N(Debts!$D$7)/12,2)</f>
        <v/>
      </c>
      <c r="N179" s="44">
        <f>MIN(N(Debts!$E$7),Q178+M179)</f>
        <v/>
      </c>
      <c r="O179" s="44">
        <f>Q178+M179-N179</f>
        <v/>
      </c>
      <c r="P179" s="44">
        <f>MIN(O179,MAX(0,$C179-SUMIFS($H179:$AU179,$H$6:$AU$6,"Rest",$H$5:$AU$5,"&lt;"&amp;O$5)))</f>
        <v/>
      </c>
      <c r="Q179" s="44">
        <f>ROUND(O179-P179,2)</f>
        <v/>
      </c>
      <c r="R179" s="44">
        <f>ROUND(V178*N(Debts!$D$8)/12,2)</f>
        <v/>
      </c>
      <c r="S179" s="44">
        <f>MIN(N(Debts!$E$8),V178+R179)</f>
        <v/>
      </c>
      <c r="T179" s="44">
        <f>V178+R179-S179</f>
        <v/>
      </c>
      <c r="U179" s="44">
        <f>MIN(T179,MAX(0,$C179-SUMIFS($H179:$AU179,$H$6:$AU$6,"Rest",$H$5:$AU$5,"&lt;"&amp;T$5)))</f>
        <v/>
      </c>
      <c r="V179" s="44">
        <f>ROUND(T179-U179,2)</f>
        <v/>
      </c>
      <c r="W179" s="44">
        <f>ROUND(AA178*N(Debts!$D$9)/12,2)</f>
        <v/>
      </c>
      <c r="X179" s="44">
        <f>MIN(N(Debts!$E$9),AA178+W179)</f>
        <v/>
      </c>
      <c r="Y179" s="44">
        <f>AA178+W179-X179</f>
        <v/>
      </c>
      <c r="Z179" s="44">
        <f>MIN(Y179,MAX(0,$C179-SUMIFS($H179:$AU179,$H$6:$AU$6,"Rest",$H$5:$AU$5,"&lt;"&amp;Y$5)))</f>
        <v/>
      </c>
      <c r="AA179" s="44">
        <f>ROUND(Y179-Z179,2)</f>
        <v/>
      </c>
      <c r="AB179" s="44">
        <f>ROUND(AF178*N(Debts!$D$10)/12,2)</f>
        <v/>
      </c>
      <c r="AC179" s="44">
        <f>MIN(N(Debts!$E$10),AF178+AB179)</f>
        <v/>
      </c>
      <c r="AD179" s="44">
        <f>AF178+AB179-AC179</f>
        <v/>
      </c>
      <c r="AE179" s="44">
        <f>MIN(AD179,MAX(0,$C179-SUMIFS($H179:$AU179,$H$6:$AU$6,"Rest",$H$5:$AU$5,"&lt;"&amp;AD$5)))</f>
        <v/>
      </c>
      <c r="AF179" s="44">
        <f>ROUND(AD179-AE179,2)</f>
        <v/>
      </c>
      <c r="AG179" s="44">
        <f>ROUND(AK178*N(Debts!$D$11)/12,2)</f>
        <v/>
      </c>
      <c r="AH179" s="44">
        <f>MIN(N(Debts!$E$11),AK178+AG179)</f>
        <v/>
      </c>
      <c r="AI179" s="44">
        <f>AK178+AG179-AH179</f>
        <v/>
      </c>
      <c r="AJ179" s="44">
        <f>MIN(AI179,MAX(0,$C179-SUMIFS($H179:$AU179,$H$6:$AU$6,"Rest",$H$5:$AU$5,"&lt;"&amp;AI$5)))</f>
        <v/>
      </c>
      <c r="AK179" s="44">
        <f>ROUND(AI179-AJ179,2)</f>
        <v/>
      </c>
      <c r="AL179" s="44">
        <f>ROUND(AP178*N(Debts!$D$12)/12,2)</f>
        <v/>
      </c>
      <c r="AM179" s="44">
        <f>MIN(N(Debts!$E$12),AP178+AL179)</f>
        <v/>
      </c>
      <c r="AN179" s="44">
        <f>AP178+AL179-AM179</f>
        <v/>
      </c>
      <c r="AO179" s="44">
        <f>MIN(AN179,MAX(0,$C179-SUMIFS($H179:$AU179,$H$6:$AU$6,"Rest",$H$5:$AU$5,"&lt;"&amp;AN$5)))</f>
        <v/>
      </c>
      <c r="AP179" s="44">
        <f>ROUND(AN179-AO179,2)</f>
        <v/>
      </c>
      <c r="AQ179" s="44">
        <f>ROUND(AU178*N(Debts!$D$13)/12,2)</f>
        <v/>
      </c>
      <c r="AR179" s="44">
        <f>MIN(N(Debts!$E$13),AU178+AQ179)</f>
        <v/>
      </c>
      <c r="AS179" s="44">
        <f>AU178+AQ179-AR179</f>
        <v/>
      </c>
      <c r="AT179" s="44">
        <f>MIN(AS179,MAX(0,$C179-SUMIFS($H179:$AU179,$H$6:$AU$6,"Rest",$H$5:$AU$5,"&lt;"&amp;AS$5)))</f>
        <v/>
      </c>
      <c r="AU179" s="44">
        <f>ROUND(AS179-AT179,2)</f>
        <v/>
      </c>
    </row>
    <row r="180">
      <c r="A180" s="43" t="n">
        <v>173</v>
      </c>
      <c r="B180" s="45">
        <f>EDATE(Plan!$C$7,A180-1)</f>
        <v/>
      </c>
      <c r="C180" s="46">
        <f>IF(F179&lt;=0.005,0,MAX(0,Plan!$C$6-SUMIF($H$6:$AU$6,"Min paid",H180:AU180)))</f>
        <v/>
      </c>
      <c r="D180" s="46">
        <f>SUMIF($H$6:$AU$6,"Interest",H180:AU180)</f>
        <v/>
      </c>
      <c r="E180" s="46">
        <f>SUMIF($H$6:$AU$6,"Min paid",H180:AU180)+SUMIF($H$6:$AU$6,"Extra paid",H180:AU180)</f>
        <v/>
      </c>
      <c r="F180" s="46">
        <f>SUMIF($H$6:$AU$6,"Balance",H180:AU180)</f>
        <v/>
      </c>
      <c r="G180" s="47">
        <f>IF(AND(F180&lt;=0.005,F179&gt;0.005),A180,"")</f>
        <v/>
      </c>
      <c r="H180" s="44">
        <f>ROUND(L179*N(Debts!$D$6)/12,2)</f>
        <v/>
      </c>
      <c r="I180" s="44">
        <f>MIN(N(Debts!$E$6),L179+H180)</f>
        <v/>
      </c>
      <c r="J180" s="44">
        <f>L179+H180-I180</f>
        <v/>
      </c>
      <c r="K180" s="44">
        <f>MIN(J180,MAX(0,$C180-SUMIFS($H180:$AU180,$H$6:$AU$6,"Rest",$H$5:$AU$5,"&lt;"&amp;J$5)))</f>
        <v/>
      </c>
      <c r="L180" s="44">
        <f>ROUND(J180-K180,2)</f>
        <v/>
      </c>
      <c r="M180" s="44">
        <f>ROUND(Q179*N(Debts!$D$7)/12,2)</f>
        <v/>
      </c>
      <c r="N180" s="44">
        <f>MIN(N(Debts!$E$7),Q179+M180)</f>
        <v/>
      </c>
      <c r="O180" s="44">
        <f>Q179+M180-N180</f>
        <v/>
      </c>
      <c r="P180" s="44">
        <f>MIN(O180,MAX(0,$C180-SUMIFS($H180:$AU180,$H$6:$AU$6,"Rest",$H$5:$AU$5,"&lt;"&amp;O$5)))</f>
        <v/>
      </c>
      <c r="Q180" s="44">
        <f>ROUND(O180-P180,2)</f>
        <v/>
      </c>
      <c r="R180" s="44">
        <f>ROUND(V179*N(Debts!$D$8)/12,2)</f>
        <v/>
      </c>
      <c r="S180" s="44">
        <f>MIN(N(Debts!$E$8),V179+R180)</f>
        <v/>
      </c>
      <c r="T180" s="44">
        <f>V179+R180-S180</f>
        <v/>
      </c>
      <c r="U180" s="44">
        <f>MIN(T180,MAX(0,$C180-SUMIFS($H180:$AU180,$H$6:$AU$6,"Rest",$H$5:$AU$5,"&lt;"&amp;T$5)))</f>
        <v/>
      </c>
      <c r="V180" s="44">
        <f>ROUND(T180-U180,2)</f>
        <v/>
      </c>
      <c r="W180" s="44">
        <f>ROUND(AA179*N(Debts!$D$9)/12,2)</f>
        <v/>
      </c>
      <c r="X180" s="44">
        <f>MIN(N(Debts!$E$9),AA179+W180)</f>
        <v/>
      </c>
      <c r="Y180" s="44">
        <f>AA179+W180-X180</f>
        <v/>
      </c>
      <c r="Z180" s="44">
        <f>MIN(Y180,MAX(0,$C180-SUMIFS($H180:$AU180,$H$6:$AU$6,"Rest",$H$5:$AU$5,"&lt;"&amp;Y$5)))</f>
        <v/>
      </c>
      <c r="AA180" s="44">
        <f>ROUND(Y180-Z180,2)</f>
        <v/>
      </c>
      <c r="AB180" s="44">
        <f>ROUND(AF179*N(Debts!$D$10)/12,2)</f>
        <v/>
      </c>
      <c r="AC180" s="44">
        <f>MIN(N(Debts!$E$10),AF179+AB180)</f>
        <v/>
      </c>
      <c r="AD180" s="44">
        <f>AF179+AB180-AC180</f>
        <v/>
      </c>
      <c r="AE180" s="44">
        <f>MIN(AD180,MAX(0,$C180-SUMIFS($H180:$AU180,$H$6:$AU$6,"Rest",$H$5:$AU$5,"&lt;"&amp;AD$5)))</f>
        <v/>
      </c>
      <c r="AF180" s="44">
        <f>ROUND(AD180-AE180,2)</f>
        <v/>
      </c>
      <c r="AG180" s="44">
        <f>ROUND(AK179*N(Debts!$D$11)/12,2)</f>
        <v/>
      </c>
      <c r="AH180" s="44">
        <f>MIN(N(Debts!$E$11),AK179+AG180)</f>
        <v/>
      </c>
      <c r="AI180" s="44">
        <f>AK179+AG180-AH180</f>
        <v/>
      </c>
      <c r="AJ180" s="44">
        <f>MIN(AI180,MAX(0,$C180-SUMIFS($H180:$AU180,$H$6:$AU$6,"Rest",$H$5:$AU$5,"&lt;"&amp;AI$5)))</f>
        <v/>
      </c>
      <c r="AK180" s="44">
        <f>ROUND(AI180-AJ180,2)</f>
        <v/>
      </c>
      <c r="AL180" s="44">
        <f>ROUND(AP179*N(Debts!$D$12)/12,2)</f>
        <v/>
      </c>
      <c r="AM180" s="44">
        <f>MIN(N(Debts!$E$12),AP179+AL180)</f>
        <v/>
      </c>
      <c r="AN180" s="44">
        <f>AP179+AL180-AM180</f>
        <v/>
      </c>
      <c r="AO180" s="44">
        <f>MIN(AN180,MAX(0,$C180-SUMIFS($H180:$AU180,$H$6:$AU$6,"Rest",$H$5:$AU$5,"&lt;"&amp;AN$5)))</f>
        <v/>
      </c>
      <c r="AP180" s="44">
        <f>ROUND(AN180-AO180,2)</f>
        <v/>
      </c>
      <c r="AQ180" s="44">
        <f>ROUND(AU179*N(Debts!$D$13)/12,2)</f>
        <v/>
      </c>
      <c r="AR180" s="44">
        <f>MIN(N(Debts!$E$13),AU179+AQ180)</f>
        <v/>
      </c>
      <c r="AS180" s="44">
        <f>AU179+AQ180-AR180</f>
        <v/>
      </c>
      <c r="AT180" s="44">
        <f>MIN(AS180,MAX(0,$C180-SUMIFS($H180:$AU180,$H$6:$AU$6,"Rest",$H$5:$AU$5,"&lt;"&amp;AS$5)))</f>
        <v/>
      </c>
      <c r="AU180" s="44">
        <f>ROUND(AS180-AT180,2)</f>
        <v/>
      </c>
    </row>
    <row r="181">
      <c r="A181" s="43" t="n">
        <v>174</v>
      </c>
      <c r="B181" s="45">
        <f>EDATE(Plan!$C$7,A181-1)</f>
        <v/>
      </c>
      <c r="C181" s="46">
        <f>IF(F180&lt;=0.005,0,MAX(0,Plan!$C$6-SUMIF($H$6:$AU$6,"Min paid",H181:AU181)))</f>
        <v/>
      </c>
      <c r="D181" s="46">
        <f>SUMIF($H$6:$AU$6,"Interest",H181:AU181)</f>
        <v/>
      </c>
      <c r="E181" s="46">
        <f>SUMIF($H$6:$AU$6,"Min paid",H181:AU181)+SUMIF($H$6:$AU$6,"Extra paid",H181:AU181)</f>
        <v/>
      </c>
      <c r="F181" s="46">
        <f>SUMIF($H$6:$AU$6,"Balance",H181:AU181)</f>
        <v/>
      </c>
      <c r="G181" s="47">
        <f>IF(AND(F181&lt;=0.005,F180&gt;0.005),A181,"")</f>
        <v/>
      </c>
      <c r="H181" s="44">
        <f>ROUND(L180*N(Debts!$D$6)/12,2)</f>
        <v/>
      </c>
      <c r="I181" s="44">
        <f>MIN(N(Debts!$E$6),L180+H181)</f>
        <v/>
      </c>
      <c r="J181" s="44">
        <f>L180+H181-I181</f>
        <v/>
      </c>
      <c r="K181" s="44">
        <f>MIN(J181,MAX(0,$C181-SUMIFS($H181:$AU181,$H$6:$AU$6,"Rest",$H$5:$AU$5,"&lt;"&amp;J$5)))</f>
        <v/>
      </c>
      <c r="L181" s="44">
        <f>ROUND(J181-K181,2)</f>
        <v/>
      </c>
      <c r="M181" s="44">
        <f>ROUND(Q180*N(Debts!$D$7)/12,2)</f>
        <v/>
      </c>
      <c r="N181" s="44">
        <f>MIN(N(Debts!$E$7),Q180+M181)</f>
        <v/>
      </c>
      <c r="O181" s="44">
        <f>Q180+M181-N181</f>
        <v/>
      </c>
      <c r="P181" s="44">
        <f>MIN(O181,MAX(0,$C181-SUMIFS($H181:$AU181,$H$6:$AU$6,"Rest",$H$5:$AU$5,"&lt;"&amp;O$5)))</f>
        <v/>
      </c>
      <c r="Q181" s="44">
        <f>ROUND(O181-P181,2)</f>
        <v/>
      </c>
      <c r="R181" s="44">
        <f>ROUND(V180*N(Debts!$D$8)/12,2)</f>
        <v/>
      </c>
      <c r="S181" s="44">
        <f>MIN(N(Debts!$E$8),V180+R181)</f>
        <v/>
      </c>
      <c r="T181" s="44">
        <f>V180+R181-S181</f>
        <v/>
      </c>
      <c r="U181" s="44">
        <f>MIN(T181,MAX(0,$C181-SUMIFS($H181:$AU181,$H$6:$AU$6,"Rest",$H$5:$AU$5,"&lt;"&amp;T$5)))</f>
        <v/>
      </c>
      <c r="V181" s="44">
        <f>ROUND(T181-U181,2)</f>
        <v/>
      </c>
      <c r="W181" s="44">
        <f>ROUND(AA180*N(Debts!$D$9)/12,2)</f>
        <v/>
      </c>
      <c r="X181" s="44">
        <f>MIN(N(Debts!$E$9),AA180+W181)</f>
        <v/>
      </c>
      <c r="Y181" s="44">
        <f>AA180+W181-X181</f>
        <v/>
      </c>
      <c r="Z181" s="44">
        <f>MIN(Y181,MAX(0,$C181-SUMIFS($H181:$AU181,$H$6:$AU$6,"Rest",$H$5:$AU$5,"&lt;"&amp;Y$5)))</f>
        <v/>
      </c>
      <c r="AA181" s="44">
        <f>ROUND(Y181-Z181,2)</f>
        <v/>
      </c>
      <c r="AB181" s="44">
        <f>ROUND(AF180*N(Debts!$D$10)/12,2)</f>
        <v/>
      </c>
      <c r="AC181" s="44">
        <f>MIN(N(Debts!$E$10),AF180+AB181)</f>
        <v/>
      </c>
      <c r="AD181" s="44">
        <f>AF180+AB181-AC181</f>
        <v/>
      </c>
      <c r="AE181" s="44">
        <f>MIN(AD181,MAX(0,$C181-SUMIFS($H181:$AU181,$H$6:$AU$6,"Rest",$H$5:$AU$5,"&lt;"&amp;AD$5)))</f>
        <v/>
      </c>
      <c r="AF181" s="44">
        <f>ROUND(AD181-AE181,2)</f>
        <v/>
      </c>
      <c r="AG181" s="44">
        <f>ROUND(AK180*N(Debts!$D$11)/12,2)</f>
        <v/>
      </c>
      <c r="AH181" s="44">
        <f>MIN(N(Debts!$E$11),AK180+AG181)</f>
        <v/>
      </c>
      <c r="AI181" s="44">
        <f>AK180+AG181-AH181</f>
        <v/>
      </c>
      <c r="AJ181" s="44">
        <f>MIN(AI181,MAX(0,$C181-SUMIFS($H181:$AU181,$H$6:$AU$6,"Rest",$H$5:$AU$5,"&lt;"&amp;AI$5)))</f>
        <v/>
      </c>
      <c r="AK181" s="44">
        <f>ROUND(AI181-AJ181,2)</f>
        <v/>
      </c>
      <c r="AL181" s="44">
        <f>ROUND(AP180*N(Debts!$D$12)/12,2)</f>
        <v/>
      </c>
      <c r="AM181" s="44">
        <f>MIN(N(Debts!$E$12),AP180+AL181)</f>
        <v/>
      </c>
      <c r="AN181" s="44">
        <f>AP180+AL181-AM181</f>
        <v/>
      </c>
      <c r="AO181" s="44">
        <f>MIN(AN181,MAX(0,$C181-SUMIFS($H181:$AU181,$H$6:$AU$6,"Rest",$H$5:$AU$5,"&lt;"&amp;AN$5)))</f>
        <v/>
      </c>
      <c r="AP181" s="44">
        <f>ROUND(AN181-AO181,2)</f>
        <v/>
      </c>
      <c r="AQ181" s="44">
        <f>ROUND(AU180*N(Debts!$D$13)/12,2)</f>
        <v/>
      </c>
      <c r="AR181" s="44">
        <f>MIN(N(Debts!$E$13),AU180+AQ181)</f>
        <v/>
      </c>
      <c r="AS181" s="44">
        <f>AU180+AQ181-AR181</f>
        <v/>
      </c>
      <c r="AT181" s="44">
        <f>MIN(AS181,MAX(0,$C181-SUMIFS($H181:$AU181,$H$6:$AU$6,"Rest",$H$5:$AU$5,"&lt;"&amp;AS$5)))</f>
        <v/>
      </c>
      <c r="AU181" s="44">
        <f>ROUND(AS181-AT181,2)</f>
        <v/>
      </c>
    </row>
    <row r="182">
      <c r="A182" s="43" t="n">
        <v>175</v>
      </c>
      <c r="B182" s="45">
        <f>EDATE(Plan!$C$7,A182-1)</f>
        <v/>
      </c>
      <c r="C182" s="46">
        <f>IF(F181&lt;=0.005,0,MAX(0,Plan!$C$6-SUMIF($H$6:$AU$6,"Min paid",H182:AU182)))</f>
        <v/>
      </c>
      <c r="D182" s="46">
        <f>SUMIF($H$6:$AU$6,"Interest",H182:AU182)</f>
        <v/>
      </c>
      <c r="E182" s="46">
        <f>SUMIF($H$6:$AU$6,"Min paid",H182:AU182)+SUMIF($H$6:$AU$6,"Extra paid",H182:AU182)</f>
        <v/>
      </c>
      <c r="F182" s="46">
        <f>SUMIF($H$6:$AU$6,"Balance",H182:AU182)</f>
        <v/>
      </c>
      <c r="G182" s="47">
        <f>IF(AND(F182&lt;=0.005,F181&gt;0.005),A182,"")</f>
        <v/>
      </c>
      <c r="H182" s="44">
        <f>ROUND(L181*N(Debts!$D$6)/12,2)</f>
        <v/>
      </c>
      <c r="I182" s="44">
        <f>MIN(N(Debts!$E$6),L181+H182)</f>
        <v/>
      </c>
      <c r="J182" s="44">
        <f>L181+H182-I182</f>
        <v/>
      </c>
      <c r="K182" s="44">
        <f>MIN(J182,MAX(0,$C182-SUMIFS($H182:$AU182,$H$6:$AU$6,"Rest",$H$5:$AU$5,"&lt;"&amp;J$5)))</f>
        <v/>
      </c>
      <c r="L182" s="44">
        <f>ROUND(J182-K182,2)</f>
        <v/>
      </c>
      <c r="M182" s="44">
        <f>ROUND(Q181*N(Debts!$D$7)/12,2)</f>
        <v/>
      </c>
      <c r="N182" s="44">
        <f>MIN(N(Debts!$E$7),Q181+M182)</f>
        <v/>
      </c>
      <c r="O182" s="44">
        <f>Q181+M182-N182</f>
        <v/>
      </c>
      <c r="P182" s="44">
        <f>MIN(O182,MAX(0,$C182-SUMIFS($H182:$AU182,$H$6:$AU$6,"Rest",$H$5:$AU$5,"&lt;"&amp;O$5)))</f>
        <v/>
      </c>
      <c r="Q182" s="44">
        <f>ROUND(O182-P182,2)</f>
        <v/>
      </c>
      <c r="R182" s="44">
        <f>ROUND(V181*N(Debts!$D$8)/12,2)</f>
        <v/>
      </c>
      <c r="S182" s="44">
        <f>MIN(N(Debts!$E$8),V181+R182)</f>
        <v/>
      </c>
      <c r="T182" s="44">
        <f>V181+R182-S182</f>
        <v/>
      </c>
      <c r="U182" s="44">
        <f>MIN(T182,MAX(0,$C182-SUMIFS($H182:$AU182,$H$6:$AU$6,"Rest",$H$5:$AU$5,"&lt;"&amp;T$5)))</f>
        <v/>
      </c>
      <c r="V182" s="44">
        <f>ROUND(T182-U182,2)</f>
        <v/>
      </c>
      <c r="W182" s="44">
        <f>ROUND(AA181*N(Debts!$D$9)/12,2)</f>
        <v/>
      </c>
      <c r="X182" s="44">
        <f>MIN(N(Debts!$E$9),AA181+W182)</f>
        <v/>
      </c>
      <c r="Y182" s="44">
        <f>AA181+W182-X182</f>
        <v/>
      </c>
      <c r="Z182" s="44">
        <f>MIN(Y182,MAX(0,$C182-SUMIFS($H182:$AU182,$H$6:$AU$6,"Rest",$H$5:$AU$5,"&lt;"&amp;Y$5)))</f>
        <v/>
      </c>
      <c r="AA182" s="44">
        <f>ROUND(Y182-Z182,2)</f>
        <v/>
      </c>
      <c r="AB182" s="44">
        <f>ROUND(AF181*N(Debts!$D$10)/12,2)</f>
        <v/>
      </c>
      <c r="AC182" s="44">
        <f>MIN(N(Debts!$E$10),AF181+AB182)</f>
        <v/>
      </c>
      <c r="AD182" s="44">
        <f>AF181+AB182-AC182</f>
        <v/>
      </c>
      <c r="AE182" s="44">
        <f>MIN(AD182,MAX(0,$C182-SUMIFS($H182:$AU182,$H$6:$AU$6,"Rest",$H$5:$AU$5,"&lt;"&amp;AD$5)))</f>
        <v/>
      </c>
      <c r="AF182" s="44">
        <f>ROUND(AD182-AE182,2)</f>
        <v/>
      </c>
      <c r="AG182" s="44">
        <f>ROUND(AK181*N(Debts!$D$11)/12,2)</f>
        <v/>
      </c>
      <c r="AH182" s="44">
        <f>MIN(N(Debts!$E$11),AK181+AG182)</f>
        <v/>
      </c>
      <c r="AI182" s="44">
        <f>AK181+AG182-AH182</f>
        <v/>
      </c>
      <c r="AJ182" s="44">
        <f>MIN(AI182,MAX(0,$C182-SUMIFS($H182:$AU182,$H$6:$AU$6,"Rest",$H$5:$AU$5,"&lt;"&amp;AI$5)))</f>
        <v/>
      </c>
      <c r="AK182" s="44">
        <f>ROUND(AI182-AJ182,2)</f>
        <v/>
      </c>
      <c r="AL182" s="44">
        <f>ROUND(AP181*N(Debts!$D$12)/12,2)</f>
        <v/>
      </c>
      <c r="AM182" s="44">
        <f>MIN(N(Debts!$E$12),AP181+AL182)</f>
        <v/>
      </c>
      <c r="AN182" s="44">
        <f>AP181+AL182-AM182</f>
        <v/>
      </c>
      <c r="AO182" s="44">
        <f>MIN(AN182,MAX(0,$C182-SUMIFS($H182:$AU182,$H$6:$AU$6,"Rest",$H$5:$AU$5,"&lt;"&amp;AN$5)))</f>
        <v/>
      </c>
      <c r="AP182" s="44">
        <f>ROUND(AN182-AO182,2)</f>
        <v/>
      </c>
      <c r="AQ182" s="44">
        <f>ROUND(AU181*N(Debts!$D$13)/12,2)</f>
        <v/>
      </c>
      <c r="AR182" s="44">
        <f>MIN(N(Debts!$E$13),AU181+AQ182)</f>
        <v/>
      </c>
      <c r="AS182" s="44">
        <f>AU181+AQ182-AR182</f>
        <v/>
      </c>
      <c r="AT182" s="44">
        <f>MIN(AS182,MAX(0,$C182-SUMIFS($H182:$AU182,$H$6:$AU$6,"Rest",$H$5:$AU$5,"&lt;"&amp;AS$5)))</f>
        <v/>
      </c>
      <c r="AU182" s="44">
        <f>ROUND(AS182-AT182,2)</f>
        <v/>
      </c>
    </row>
    <row r="183">
      <c r="A183" s="43" t="n">
        <v>176</v>
      </c>
      <c r="B183" s="45">
        <f>EDATE(Plan!$C$7,A183-1)</f>
        <v/>
      </c>
      <c r="C183" s="46">
        <f>IF(F182&lt;=0.005,0,MAX(0,Plan!$C$6-SUMIF($H$6:$AU$6,"Min paid",H183:AU183)))</f>
        <v/>
      </c>
      <c r="D183" s="46">
        <f>SUMIF($H$6:$AU$6,"Interest",H183:AU183)</f>
        <v/>
      </c>
      <c r="E183" s="46">
        <f>SUMIF($H$6:$AU$6,"Min paid",H183:AU183)+SUMIF($H$6:$AU$6,"Extra paid",H183:AU183)</f>
        <v/>
      </c>
      <c r="F183" s="46">
        <f>SUMIF($H$6:$AU$6,"Balance",H183:AU183)</f>
        <v/>
      </c>
      <c r="G183" s="47">
        <f>IF(AND(F183&lt;=0.005,F182&gt;0.005),A183,"")</f>
        <v/>
      </c>
      <c r="H183" s="44">
        <f>ROUND(L182*N(Debts!$D$6)/12,2)</f>
        <v/>
      </c>
      <c r="I183" s="44">
        <f>MIN(N(Debts!$E$6),L182+H183)</f>
        <v/>
      </c>
      <c r="J183" s="44">
        <f>L182+H183-I183</f>
        <v/>
      </c>
      <c r="K183" s="44">
        <f>MIN(J183,MAX(0,$C183-SUMIFS($H183:$AU183,$H$6:$AU$6,"Rest",$H$5:$AU$5,"&lt;"&amp;J$5)))</f>
        <v/>
      </c>
      <c r="L183" s="44">
        <f>ROUND(J183-K183,2)</f>
        <v/>
      </c>
      <c r="M183" s="44">
        <f>ROUND(Q182*N(Debts!$D$7)/12,2)</f>
        <v/>
      </c>
      <c r="N183" s="44">
        <f>MIN(N(Debts!$E$7),Q182+M183)</f>
        <v/>
      </c>
      <c r="O183" s="44">
        <f>Q182+M183-N183</f>
        <v/>
      </c>
      <c r="P183" s="44">
        <f>MIN(O183,MAX(0,$C183-SUMIFS($H183:$AU183,$H$6:$AU$6,"Rest",$H$5:$AU$5,"&lt;"&amp;O$5)))</f>
        <v/>
      </c>
      <c r="Q183" s="44">
        <f>ROUND(O183-P183,2)</f>
        <v/>
      </c>
      <c r="R183" s="44">
        <f>ROUND(V182*N(Debts!$D$8)/12,2)</f>
        <v/>
      </c>
      <c r="S183" s="44">
        <f>MIN(N(Debts!$E$8),V182+R183)</f>
        <v/>
      </c>
      <c r="T183" s="44">
        <f>V182+R183-S183</f>
        <v/>
      </c>
      <c r="U183" s="44">
        <f>MIN(T183,MAX(0,$C183-SUMIFS($H183:$AU183,$H$6:$AU$6,"Rest",$H$5:$AU$5,"&lt;"&amp;T$5)))</f>
        <v/>
      </c>
      <c r="V183" s="44">
        <f>ROUND(T183-U183,2)</f>
        <v/>
      </c>
      <c r="W183" s="44">
        <f>ROUND(AA182*N(Debts!$D$9)/12,2)</f>
        <v/>
      </c>
      <c r="X183" s="44">
        <f>MIN(N(Debts!$E$9),AA182+W183)</f>
        <v/>
      </c>
      <c r="Y183" s="44">
        <f>AA182+W183-X183</f>
        <v/>
      </c>
      <c r="Z183" s="44">
        <f>MIN(Y183,MAX(0,$C183-SUMIFS($H183:$AU183,$H$6:$AU$6,"Rest",$H$5:$AU$5,"&lt;"&amp;Y$5)))</f>
        <v/>
      </c>
      <c r="AA183" s="44">
        <f>ROUND(Y183-Z183,2)</f>
        <v/>
      </c>
      <c r="AB183" s="44">
        <f>ROUND(AF182*N(Debts!$D$10)/12,2)</f>
        <v/>
      </c>
      <c r="AC183" s="44">
        <f>MIN(N(Debts!$E$10),AF182+AB183)</f>
        <v/>
      </c>
      <c r="AD183" s="44">
        <f>AF182+AB183-AC183</f>
        <v/>
      </c>
      <c r="AE183" s="44">
        <f>MIN(AD183,MAX(0,$C183-SUMIFS($H183:$AU183,$H$6:$AU$6,"Rest",$H$5:$AU$5,"&lt;"&amp;AD$5)))</f>
        <v/>
      </c>
      <c r="AF183" s="44">
        <f>ROUND(AD183-AE183,2)</f>
        <v/>
      </c>
      <c r="AG183" s="44">
        <f>ROUND(AK182*N(Debts!$D$11)/12,2)</f>
        <v/>
      </c>
      <c r="AH183" s="44">
        <f>MIN(N(Debts!$E$11),AK182+AG183)</f>
        <v/>
      </c>
      <c r="AI183" s="44">
        <f>AK182+AG183-AH183</f>
        <v/>
      </c>
      <c r="AJ183" s="44">
        <f>MIN(AI183,MAX(0,$C183-SUMIFS($H183:$AU183,$H$6:$AU$6,"Rest",$H$5:$AU$5,"&lt;"&amp;AI$5)))</f>
        <v/>
      </c>
      <c r="AK183" s="44">
        <f>ROUND(AI183-AJ183,2)</f>
        <v/>
      </c>
      <c r="AL183" s="44">
        <f>ROUND(AP182*N(Debts!$D$12)/12,2)</f>
        <v/>
      </c>
      <c r="AM183" s="44">
        <f>MIN(N(Debts!$E$12),AP182+AL183)</f>
        <v/>
      </c>
      <c r="AN183" s="44">
        <f>AP182+AL183-AM183</f>
        <v/>
      </c>
      <c r="AO183" s="44">
        <f>MIN(AN183,MAX(0,$C183-SUMIFS($H183:$AU183,$H$6:$AU$6,"Rest",$H$5:$AU$5,"&lt;"&amp;AN$5)))</f>
        <v/>
      </c>
      <c r="AP183" s="44">
        <f>ROUND(AN183-AO183,2)</f>
        <v/>
      </c>
      <c r="AQ183" s="44">
        <f>ROUND(AU182*N(Debts!$D$13)/12,2)</f>
        <v/>
      </c>
      <c r="AR183" s="44">
        <f>MIN(N(Debts!$E$13),AU182+AQ183)</f>
        <v/>
      </c>
      <c r="AS183" s="44">
        <f>AU182+AQ183-AR183</f>
        <v/>
      </c>
      <c r="AT183" s="44">
        <f>MIN(AS183,MAX(0,$C183-SUMIFS($H183:$AU183,$H$6:$AU$6,"Rest",$H$5:$AU$5,"&lt;"&amp;AS$5)))</f>
        <v/>
      </c>
      <c r="AU183" s="44">
        <f>ROUND(AS183-AT183,2)</f>
        <v/>
      </c>
    </row>
    <row r="184">
      <c r="A184" s="43" t="n">
        <v>177</v>
      </c>
      <c r="B184" s="45">
        <f>EDATE(Plan!$C$7,A184-1)</f>
        <v/>
      </c>
      <c r="C184" s="46">
        <f>IF(F183&lt;=0.005,0,MAX(0,Plan!$C$6-SUMIF($H$6:$AU$6,"Min paid",H184:AU184)))</f>
        <v/>
      </c>
      <c r="D184" s="46">
        <f>SUMIF($H$6:$AU$6,"Interest",H184:AU184)</f>
        <v/>
      </c>
      <c r="E184" s="46">
        <f>SUMIF($H$6:$AU$6,"Min paid",H184:AU184)+SUMIF($H$6:$AU$6,"Extra paid",H184:AU184)</f>
        <v/>
      </c>
      <c r="F184" s="46">
        <f>SUMIF($H$6:$AU$6,"Balance",H184:AU184)</f>
        <v/>
      </c>
      <c r="G184" s="47">
        <f>IF(AND(F184&lt;=0.005,F183&gt;0.005),A184,"")</f>
        <v/>
      </c>
      <c r="H184" s="44">
        <f>ROUND(L183*N(Debts!$D$6)/12,2)</f>
        <v/>
      </c>
      <c r="I184" s="44">
        <f>MIN(N(Debts!$E$6),L183+H184)</f>
        <v/>
      </c>
      <c r="J184" s="44">
        <f>L183+H184-I184</f>
        <v/>
      </c>
      <c r="K184" s="44">
        <f>MIN(J184,MAX(0,$C184-SUMIFS($H184:$AU184,$H$6:$AU$6,"Rest",$H$5:$AU$5,"&lt;"&amp;J$5)))</f>
        <v/>
      </c>
      <c r="L184" s="44">
        <f>ROUND(J184-K184,2)</f>
        <v/>
      </c>
      <c r="M184" s="44">
        <f>ROUND(Q183*N(Debts!$D$7)/12,2)</f>
        <v/>
      </c>
      <c r="N184" s="44">
        <f>MIN(N(Debts!$E$7),Q183+M184)</f>
        <v/>
      </c>
      <c r="O184" s="44">
        <f>Q183+M184-N184</f>
        <v/>
      </c>
      <c r="P184" s="44">
        <f>MIN(O184,MAX(0,$C184-SUMIFS($H184:$AU184,$H$6:$AU$6,"Rest",$H$5:$AU$5,"&lt;"&amp;O$5)))</f>
        <v/>
      </c>
      <c r="Q184" s="44">
        <f>ROUND(O184-P184,2)</f>
        <v/>
      </c>
      <c r="R184" s="44">
        <f>ROUND(V183*N(Debts!$D$8)/12,2)</f>
        <v/>
      </c>
      <c r="S184" s="44">
        <f>MIN(N(Debts!$E$8),V183+R184)</f>
        <v/>
      </c>
      <c r="T184" s="44">
        <f>V183+R184-S184</f>
        <v/>
      </c>
      <c r="U184" s="44">
        <f>MIN(T184,MAX(0,$C184-SUMIFS($H184:$AU184,$H$6:$AU$6,"Rest",$H$5:$AU$5,"&lt;"&amp;T$5)))</f>
        <v/>
      </c>
      <c r="V184" s="44">
        <f>ROUND(T184-U184,2)</f>
        <v/>
      </c>
      <c r="W184" s="44">
        <f>ROUND(AA183*N(Debts!$D$9)/12,2)</f>
        <v/>
      </c>
      <c r="X184" s="44">
        <f>MIN(N(Debts!$E$9),AA183+W184)</f>
        <v/>
      </c>
      <c r="Y184" s="44">
        <f>AA183+W184-X184</f>
        <v/>
      </c>
      <c r="Z184" s="44">
        <f>MIN(Y184,MAX(0,$C184-SUMIFS($H184:$AU184,$H$6:$AU$6,"Rest",$H$5:$AU$5,"&lt;"&amp;Y$5)))</f>
        <v/>
      </c>
      <c r="AA184" s="44">
        <f>ROUND(Y184-Z184,2)</f>
        <v/>
      </c>
      <c r="AB184" s="44">
        <f>ROUND(AF183*N(Debts!$D$10)/12,2)</f>
        <v/>
      </c>
      <c r="AC184" s="44">
        <f>MIN(N(Debts!$E$10),AF183+AB184)</f>
        <v/>
      </c>
      <c r="AD184" s="44">
        <f>AF183+AB184-AC184</f>
        <v/>
      </c>
      <c r="AE184" s="44">
        <f>MIN(AD184,MAX(0,$C184-SUMIFS($H184:$AU184,$H$6:$AU$6,"Rest",$H$5:$AU$5,"&lt;"&amp;AD$5)))</f>
        <v/>
      </c>
      <c r="AF184" s="44">
        <f>ROUND(AD184-AE184,2)</f>
        <v/>
      </c>
      <c r="AG184" s="44">
        <f>ROUND(AK183*N(Debts!$D$11)/12,2)</f>
        <v/>
      </c>
      <c r="AH184" s="44">
        <f>MIN(N(Debts!$E$11),AK183+AG184)</f>
        <v/>
      </c>
      <c r="AI184" s="44">
        <f>AK183+AG184-AH184</f>
        <v/>
      </c>
      <c r="AJ184" s="44">
        <f>MIN(AI184,MAX(0,$C184-SUMIFS($H184:$AU184,$H$6:$AU$6,"Rest",$H$5:$AU$5,"&lt;"&amp;AI$5)))</f>
        <v/>
      </c>
      <c r="AK184" s="44">
        <f>ROUND(AI184-AJ184,2)</f>
        <v/>
      </c>
      <c r="AL184" s="44">
        <f>ROUND(AP183*N(Debts!$D$12)/12,2)</f>
        <v/>
      </c>
      <c r="AM184" s="44">
        <f>MIN(N(Debts!$E$12),AP183+AL184)</f>
        <v/>
      </c>
      <c r="AN184" s="44">
        <f>AP183+AL184-AM184</f>
        <v/>
      </c>
      <c r="AO184" s="44">
        <f>MIN(AN184,MAX(0,$C184-SUMIFS($H184:$AU184,$H$6:$AU$6,"Rest",$H$5:$AU$5,"&lt;"&amp;AN$5)))</f>
        <v/>
      </c>
      <c r="AP184" s="44">
        <f>ROUND(AN184-AO184,2)</f>
        <v/>
      </c>
      <c r="AQ184" s="44">
        <f>ROUND(AU183*N(Debts!$D$13)/12,2)</f>
        <v/>
      </c>
      <c r="AR184" s="44">
        <f>MIN(N(Debts!$E$13),AU183+AQ184)</f>
        <v/>
      </c>
      <c r="AS184" s="44">
        <f>AU183+AQ184-AR184</f>
        <v/>
      </c>
      <c r="AT184" s="44">
        <f>MIN(AS184,MAX(0,$C184-SUMIFS($H184:$AU184,$H$6:$AU$6,"Rest",$H$5:$AU$5,"&lt;"&amp;AS$5)))</f>
        <v/>
      </c>
      <c r="AU184" s="44">
        <f>ROUND(AS184-AT184,2)</f>
        <v/>
      </c>
    </row>
    <row r="185">
      <c r="A185" s="43" t="n">
        <v>178</v>
      </c>
      <c r="B185" s="45">
        <f>EDATE(Plan!$C$7,A185-1)</f>
        <v/>
      </c>
      <c r="C185" s="46">
        <f>IF(F184&lt;=0.005,0,MAX(0,Plan!$C$6-SUMIF($H$6:$AU$6,"Min paid",H185:AU185)))</f>
        <v/>
      </c>
      <c r="D185" s="46">
        <f>SUMIF($H$6:$AU$6,"Interest",H185:AU185)</f>
        <v/>
      </c>
      <c r="E185" s="46">
        <f>SUMIF($H$6:$AU$6,"Min paid",H185:AU185)+SUMIF($H$6:$AU$6,"Extra paid",H185:AU185)</f>
        <v/>
      </c>
      <c r="F185" s="46">
        <f>SUMIF($H$6:$AU$6,"Balance",H185:AU185)</f>
        <v/>
      </c>
      <c r="G185" s="47">
        <f>IF(AND(F185&lt;=0.005,F184&gt;0.005),A185,"")</f>
        <v/>
      </c>
      <c r="H185" s="44">
        <f>ROUND(L184*N(Debts!$D$6)/12,2)</f>
        <v/>
      </c>
      <c r="I185" s="44">
        <f>MIN(N(Debts!$E$6),L184+H185)</f>
        <v/>
      </c>
      <c r="J185" s="44">
        <f>L184+H185-I185</f>
        <v/>
      </c>
      <c r="K185" s="44">
        <f>MIN(J185,MAX(0,$C185-SUMIFS($H185:$AU185,$H$6:$AU$6,"Rest",$H$5:$AU$5,"&lt;"&amp;J$5)))</f>
        <v/>
      </c>
      <c r="L185" s="44">
        <f>ROUND(J185-K185,2)</f>
        <v/>
      </c>
      <c r="M185" s="44">
        <f>ROUND(Q184*N(Debts!$D$7)/12,2)</f>
        <v/>
      </c>
      <c r="N185" s="44">
        <f>MIN(N(Debts!$E$7),Q184+M185)</f>
        <v/>
      </c>
      <c r="O185" s="44">
        <f>Q184+M185-N185</f>
        <v/>
      </c>
      <c r="P185" s="44">
        <f>MIN(O185,MAX(0,$C185-SUMIFS($H185:$AU185,$H$6:$AU$6,"Rest",$H$5:$AU$5,"&lt;"&amp;O$5)))</f>
        <v/>
      </c>
      <c r="Q185" s="44">
        <f>ROUND(O185-P185,2)</f>
        <v/>
      </c>
      <c r="R185" s="44">
        <f>ROUND(V184*N(Debts!$D$8)/12,2)</f>
        <v/>
      </c>
      <c r="S185" s="44">
        <f>MIN(N(Debts!$E$8),V184+R185)</f>
        <v/>
      </c>
      <c r="T185" s="44">
        <f>V184+R185-S185</f>
        <v/>
      </c>
      <c r="U185" s="44">
        <f>MIN(T185,MAX(0,$C185-SUMIFS($H185:$AU185,$H$6:$AU$6,"Rest",$H$5:$AU$5,"&lt;"&amp;T$5)))</f>
        <v/>
      </c>
      <c r="V185" s="44">
        <f>ROUND(T185-U185,2)</f>
        <v/>
      </c>
      <c r="W185" s="44">
        <f>ROUND(AA184*N(Debts!$D$9)/12,2)</f>
        <v/>
      </c>
      <c r="X185" s="44">
        <f>MIN(N(Debts!$E$9),AA184+W185)</f>
        <v/>
      </c>
      <c r="Y185" s="44">
        <f>AA184+W185-X185</f>
        <v/>
      </c>
      <c r="Z185" s="44">
        <f>MIN(Y185,MAX(0,$C185-SUMIFS($H185:$AU185,$H$6:$AU$6,"Rest",$H$5:$AU$5,"&lt;"&amp;Y$5)))</f>
        <v/>
      </c>
      <c r="AA185" s="44">
        <f>ROUND(Y185-Z185,2)</f>
        <v/>
      </c>
      <c r="AB185" s="44">
        <f>ROUND(AF184*N(Debts!$D$10)/12,2)</f>
        <v/>
      </c>
      <c r="AC185" s="44">
        <f>MIN(N(Debts!$E$10),AF184+AB185)</f>
        <v/>
      </c>
      <c r="AD185" s="44">
        <f>AF184+AB185-AC185</f>
        <v/>
      </c>
      <c r="AE185" s="44">
        <f>MIN(AD185,MAX(0,$C185-SUMIFS($H185:$AU185,$H$6:$AU$6,"Rest",$H$5:$AU$5,"&lt;"&amp;AD$5)))</f>
        <v/>
      </c>
      <c r="AF185" s="44">
        <f>ROUND(AD185-AE185,2)</f>
        <v/>
      </c>
      <c r="AG185" s="44">
        <f>ROUND(AK184*N(Debts!$D$11)/12,2)</f>
        <v/>
      </c>
      <c r="AH185" s="44">
        <f>MIN(N(Debts!$E$11),AK184+AG185)</f>
        <v/>
      </c>
      <c r="AI185" s="44">
        <f>AK184+AG185-AH185</f>
        <v/>
      </c>
      <c r="AJ185" s="44">
        <f>MIN(AI185,MAX(0,$C185-SUMIFS($H185:$AU185,$H$6:$AU$6,"Rest",$H$5:$AU$5,"&lt;"&amp;AI$5)))</f>
        <v/>
      </c>
      <c r="AK185" s="44">
        <f>ROUND(AI185-AJ185,2)</f>
        <v/>
      </c>
      <c r="AL185" s="44">
        <f>ROUND(AP184*N(Debts!$D$12)/12,2)</f>
        <v/>
      </c>
      <c r="AM185" s="44">
        <f>MIN(N(Debts!$E$12),AP184+AL185)</f>
        <v/>
      </c>
      <c r="AN185" s="44">
        <f>AP184+AL185-AM185</f>
        <v/>
      </c>
      <c r="AO185" s="44">
        <f>MIN(AN185,MAX(0,$C185-SUMIFS($H185:$AU185,$H$6:$AU$6,"Rest",$H$5:$AU$5,"&lt;"&amp;AN$5)))</f>
        <v/>
      </c>
      <c r="AP185" s="44">
        <f>ROUND(AN185-AO185,2)</f>
        <v/>
      </c>
      <c r="AQ185" s="44">
        <f>ROUND(AU184*N(Debts!$D$13)/12,2)</f>
        <v/>
      </c>
      <c r="AR185" s="44">
        <f>MIN(N(Debts!$E$13),AU184+AQ185)</f>
        <v/>
      </c>
      <c r="AS185" s="44">
        <f>AU184+AQ185-AR185</f>
        <v/>
      </c>
      <c r="AT185" s="44">
        <f>MIN(AS185,MAX(0,$C185-SUMIFS($H185:$AU185,$H$6:$AU$6,"Rest",$H$5:$AU$5,"&lt;"&amp;AS$5)))</f>
        <v/>
      </c>
      <c r="AU185" s="44">
        <f>ROUND(AS185-AT185,2)</f>
        <v/>
      </c>
    </row>
    <row r="186">
      <c r="A186" s="43" t="n">
        <v>179</v>
      </c>
      <c r="B186" s="45">
        <f>EDATE(Plan!$C$7,A186-1)</f>
        <v/>
      </c>
      <c r="C186" s="46">
        <f>IF(F185&lt;=0.005,0,MAX(0,Plan!$C$6-SUMIF($H$6:$AU$6,"Min paid",H186:AU186)))</f>
        <v/>
      </c>
      <c r="D186" s="46">
        <f>SUMIF($H$6:$AU$6,"Interest",H186:AU186)</f>
        <v/>
      </c>
      <c r="E186" s="46">
        <f>SUMIF($H$6:$AU$6,"Min paid",H186:AU186)+SUMIF($H$6:$AU$6,"Extra paid",H186:AU186)</f>
        <v/>
      </c>
      <c r="F186" s="46">
        <f>SUMIF($H$6:$AU$6,"Balance",H186:AU186)</f>
        <v/>
      </c>
      <c r="G186" s="47">
        <f>IF(AND(F186&lt;=0.005,F185&gt;0.005),A186,"")</f>
        <v/>
      </c>
      <c r="H186" s="44">
        <f>ROUND(L185*N(Debts!$D$6)/12,2)</f>
        <v/>
      </c>
      <c r="I186" s="44">
        <f>MIN(N(Debts!$E$6),L185+H186)</f>
        <v/>
      </c>
      <c r="J186" s="44">
        <f>L185+H186-I186</f>
        <v/>
      </c>
      <c r="K186" s="44">
        <f>MIN(J186,MAX(0,$C186-SUMIFS($H186:$AU186,$H$6:$AU$6,"Rest",$H$5:$AU$5,"&lt;"&amp;J$5)))</f>
        <v/>
      </c>
      <c r="L186" s="44">
        <f>ROUND(J186-K186,2)</f>
        <v/>
      </c>
      <c r="M186" s="44">
        <f>ROUND(Q185*N(Debts!$D$7)/12,2)</f>
        <v/>
      </c>
      <c r="N186" s="44">
        <f>MIN(N(Debts!$E$7),Q185+M186)</f>
        <v/>
      </c>
      <c r="O186" s="44">
        <f>Q185+M186-N186</f>
        <v/>
      </c>
      <c r="P186" s="44">
        <f>MIN(O186,MAX(0,$C186-SUMIFS($H186:$AU186,$H$6:$AU$6,"Rest",$H$5:$AU$5,"&lt;"&amp;O$5)))</f>
        <v/>
      </c>
      <c r="Q186" s="44">
        <f>ROUND(O186-P186,2)</f>
        <v/>
      </c>
      <c r="R186" s="44">
        <f>ROUND(V185*N(Debts!$D$8)/12,2)</f>
        <v/>
      </c>
      <c r="S186" s="44">
        <f>MIN(N(Debts!$E$8),V185+R186)</f>
        <v/>
      </c>
      <c r="T186" s="44">
        <f>V185+R186-S186</f>
        <v/>
      </c>
      <c r="U186" s="44">
        <f>MIN(T186,MAX(0,$C186-SUMIFS($H186:$AU186,$H$6:$AU$6,"Rest",$H$5:$AU$5,"&lt;"&amp;T$5)))</f>
        <v/>
      </c>
      <c r="V186" s="44">
        <f>ROUND(T186-U186,2)</f>
        <v/>
      </c>
      <c r="W186" s="44">
        <f>ROUND(AA185*N(Debts!$D$9)/12,2)</f>
        <v/>
      </c>
      <c r="X186" s="44">
        <f>MIN(N(Debts!$E$9),AA185+W186)</f>
        <v/>
      </c>
      <c r="Y186" s="44">
        <f>AA185+W186-X186</f>
        <v/>
      </c>
      <c r="Z186" s="44">
        <f>MIN(Y186,MAX(0,$C186-SUMIFS($H186:$AU186,$H$6:$AU$6,"Rest",$H$5:$AU$5,"&lt;"&amp;Y$5)))</f>
        <v/>
      </c>
      <c r="AA186" s="44">
        <f>ROUND(Y186-Z186,2)</f>
        <v/>
      </c>
      <c r="AB186" s="44">
        <f>ROUND(AF185*N(Debts!$D$10)/12,2)</f>
        <v/>
      </c>
      <c r="AC186" s="44">
        <f>MIN(N(Debts!$E$10),AF185+AB186)</f>
        <v/>
      </c>
      <c r="AD186" s="44">
        <f>AF185+AB186-AC186</f>
        <v/>
      </c>
      <c r="AE186" s="44">
        <f>MIN(AD186,MAX(0,$C186-SUMIFS($H186:$AU186,$H$6:$AU$6,"Rest",$H$5:$AU$5,"&lt;"&amp;AD$5)))</f>
        <v/>
      </c>
      <c r="AF186" s="44">
        <f>ROUND(AD186-AE186,2)</f>
        <v/>
      </c>
      <c r="AG186" s="44">
        <f>ROUND(AK185*N(Debts!$D$11)/12,2)</f>
        <v/>
      </c>
      <c r="AH186" s="44">
        <f>MIN(N(Debts!$E$11),AK185+AG186)</f>
        <v/>
      </c>
      <c r="AI186" s="44">
        <f>AK185+AG186-AH186</f>
        <v/>
      </c>
      <c r="AJ186" s="44">
        <f>MIN(AI186,MAX(0,$C186-SUMIFS($H186:$AU186,$H$6:$AU$6,"Rest",$H$5:$AU$5,"&lt;"&amp;AI$5)))</f>
        <v/>
      </c>
      <c r="AK186" s="44">
        <f>ROUND(AI186-AJ186,2)</f>
        <v/>
      </c>
      <c r="AL186" s="44">
        <f>ROUND(AP185*N(Debts!$D$12)/12,2)</f>
        <v/>
      </c>
      <c r="AM186" s="44">
        <f>MIN(N(Debts!$E$12),AP185+AL186)</f>
        <v/>
      </c>
      <c r="AN186" s="44">
        <f>AP185+AL186-AM186</f>
        <v/>
      </c>
      <c r="AO186" s="44">
        <f>MIN(AN186,MAX(0,$C186-SUMIFS($H186:$AU186,$H$6:$AU$6,"Rest",$H$5:$AU$5,"&lt;"&amp;AN$5)))</f>
        <v/>
      </c>
      <c r="AP186" s="44">
        <f>ROUND(AN186-AO186,2)</f>
        <v/>
      </c>
      <c r="AQ186" s="44">
        <f>ROUND(AU185*N(Debts!$D$13)/12,2)</f>
        <v/>
      </c>
      <c r="AR186" s="44">
        <f>MIN(N(Debts!$E$13),AU185+AQ186)</f>
        <v/>
      </c>
      <c r="AS186" s="44">
        <f>AU185+AQ186-AR186</f>
        <v/>
      </c>
      <c r="AT186" s="44">
        <f>MIN(AS186,MAX(0,$C186-SUMIFS($H186:$AU186,$H$6:$AU$6,"Rest",$H$5:$AU$5,"&lt;"&amp;AS$5)))</f>
        <v/>
      </c>
      <c r="AU186" s="44">
        <f>ROUND(AS186-AT186,2)</f>
        <v/>
      </c>
    </row>
    <row r="187">
      <c r="A187" s="43" t="n">
        <v>180</v>
      </c>
      <c r="B187" s="45">
        <f>EDATE(Plan!$C$7,A187-1)</f>
        <v/>
      </c>
      <c r="C187" s="46">
        <f>IF(F186&lt;=0.005,0,MAX(0,Plan!$C$6-SUMIF($H$6:$AU$6,"Min paid",H187:AU187)))</f>
        <v/>
      </c>
      <c r="D187" s="46">
        <f>SUMIF($H$6:$AU$6,"Interest",H187:AU187)</f>
        <v/>
      </c>
      <c r="E187" s="46">
        <f>SUMIF($H$6:$AU$6,"Min paid",H187:AU187)+SUMIF($H$6:$AU$6,"Extra paid",H187:AU187)</f>
        <v/>
      </c>
      <c r="F187" s="46">
        <f>SUMIF($H$6:$AU$6,"Balance",H187:AU187)</f>
        <v/>
      </c>
      <c r="G187" s="47">
        <f>IF(AND(F187&lt;=0.005,F186&gt;0.005),A187,"")</f>
        <v/>
      </c>
      <c r="H187" s="44">
        <f>ROUND(L186*N(Debts!$D$6)/12,2)</f>
        <v/>
      </c>
      <c r="I187" s="44">
        <f>MIN(N(Debts!$E$6),L186+H187)</f>
        <v/>
      </c>
      <c r="J187" s="44">
        <f>L186+H187-I187</f>
        <v/>
      </c>
      <c r="K187" s="44">
        <f>MIN(J187,MAX(0,$C187-SUMIFS($H187:$AU187,$H$6:$AU$6,"Rest",$H$5:$AU$5,"&lt;"&amp;J$5)))</f>
        <v/>
      </c>
      <c r="L187" s="44">
        <f>ROUND(J187-K187,2)</f>
        <v/>
      </c>
      <c r="M187" s="44">
        <f>ROUND(Q186*N(Debts!$D$7)/12,2)</f>
        <v/>
      </c>
      <c r="N187" s="44">
        <f>MIN(N(Debts!$E$7),Q186+M187)</f>
        <v/>
      </c>
      <c r="O187" s="44">
        <f>Q186+M187-N187</f>
        <v/>
      </c>
      <c r="P187" s="44">
        <f>MIN(O187,MAX(0,$C187-SUMIFS($H187:$AU187,$H$6:$AU$6,"Rest",$H$5:$AU$5,"&lt;"&amp;O$5)))</f>
        <v/>
      </c>
      <c r="Q187" s="44">
        <f>ROUND(O187-P187,2)</f>
        <v/>
      </c>
      <c r="R187" s="44">
        <f>ROUND(V186*N(Debts!$D$8)/12,2)</f>
        <v/>
      </c>
      <c r="S187" s="44">
        <f>MIN(N(Debts!$E$8),V186+R187)</f>
        <v/>
      </c>
      <c r="T187" s="44">
        <f>V186+R187-S187</f>
        <v/>
      </c>
      <c r="U187" s="44">
        <f>MIN(T187,MAX(0,$C187-SUMIFS($H187:$AU187,$H$6:$AU$6,"Rest",$H$5:$AU$5,"&lt;"&amp;T$5)))</f>
        <v/>
      </c>
      <c r="V187" s="44">
        <f>ROUND(T187-U187,2)</f>
        <v/>
      </c>
      <c r="W187" s="44">
        <f>ROUND(AA186*N(Debts!$D$9)/12,2)</f>
        <v/>
      </c>
      <c r="X187" s="44">
        <f>MIN(N(Debts!$E$9),AA186+W187)</f>
        <v/>
      </c>
      <c r="Y187" s="44">
        <f>AA186+W187-X187</f>
        <v/>
      </c>
      <c r="Z187" s="44">
        <f>MIN(Y187,MAX(0,$C187-SUMIFS($H187:$AU187,$H$6:$AU$6,"Rest",$H$5:$AU$5,"&lt;"&amp;Y$5)))</f>
        <v/>
      </c>
      <c r="AA187" s="44">
        <f>ROUND(Y187-Z187,2)</f>
        <v/>
      </c>
      <c r="AB187" s="44">
        <f>ROUND(AF186*N(Debts!$D$10)/12,2)</f>
        <v/>
      </c>
      <c r="AC187" s="44">
        <f>MIN(N(Debts!$E$10),AF186+AB187)</f>
        <v/>
      </c>
      <c r="AD187" s="44">
        <f>AF186+AB187-AC187</f>
        <v/>
      </c>
      <c r="AE187" s="44">
        <f>MIN(AD187,MAX(0,$C187-SUMIFS($H187:$AU187,$H$6:$AU$6,"Rest",$H$5:$AU$5,"&lt;"&amp;AD$5)))</f>
        <v/>
      </c>
      <c r="AF187" s="44">
        <f>ROUND(AD187-AE187,2)</f>
        <v/>
      </c>
      <c r="AG187" s="44">
        <f>ROUND(AK186*N(Debts!$D$11)/12,2)</f>
        <v/>
      </c>
      <c r="AH187" s="44">
        <f>MIN(N(Debts!$E$11),AK186+AG187)</f>
        <v/>
      </c>
      <c r="AI187" s="44">
        <f>AK186+AG187-AH187</f>
        <v/>
      </c>
      <c r="AJ187" s="44">
        <f>MIN(AI187,MAX(0,$C187-SUMIFS($H187:$AU187,$H$6:$AU$6,"Rest",$H$5:$AU$5,"&lt;"&amp;AI$5)))</f>
        <v/>
      </c>
      <c r="AK187" s="44">
        <f>ROUND(AI187-AJ187,2)</f>
        <v/>
      </c>
      <c r="AL187" s="44">
        <f>ROUND(AP186*N(Debts!$D$12)/12,2)</f>
        <v/>
      </c>
      <c r="AM187" s="44">
        <f>MIN(N(Debts!$E$12),AP186+AL187)</f>
        <v/>
      </c>
      <c r="AN187" s="44">
        <f>AP186+AL187-AM187</f>
        <v/>
      </c>
      <c r="AO187" s="44">
        <f>MIN(AN187,MAX(0,$C187-SUMIFS($H187:$AU187,$H$6:$AU$6,"Rest",$H$5:$AU$5,"&lt;"&amp;AN$5)))</f>
        <v/>
      </c>
      <c r="AP187" s="44">
        <f>ROUND(AN187-AO187,2)</f>
        <v/>
      </c>
      <c r="AQ187" s="44">
        <f>ROUND(AU186*N(Debts!$D$13)/12,2)</f>
        <v/>
      </c>
      <c r="AR187" s="44">
        <f>MIN(N(Debts!$E$13),AU186+AQ187)</f>
        <v/>
      </c>
      <c r="AS187" s="44">
        <f>AU186+AQ187-AR187</f>
        <v/>
      </c>
      <c r="AT187" s="44">
        <f>MIN(AS187,MAX(0,$C187-SUMIFS($H187:$AU187,$H$6:$AU$6,"Rest",$H$5:$AU$5,"&lt;"&amp;AS$5)))</f>
        <v/>
      </c>
      <c r="AU187" s="44">
        <f>ROUND(AS187-AT187,2)</f>
        <v/>
      </c>
    </row>
    <row r="188">
      <c r="A188" s="43" t="n">
        <v>181</v>
      </c>
      <c r="B188" s="45">
        <f>EDATE(Plan!$C$7,A188-1)</f>
        <v/>
      </c>
      <c r="C188" s="46">
        <f>IF(F187&lt;=0.005,0,MAX(0,Plan!$C$6-SUMIF($H$6:$AU$6,"Min paid",H188:AU188)))</f>
        <v/>
      </c>
      <c r="D188" s="46">
        <f>SUMIF($H$6:$AU$6,"Interest",H188:AU188)</f>
        <v/>
      </c>
      <c r="E188" s="46">
        <f>SUMIF($H$6:$AU$6,"Min paid",H188:AU188)+SUMIF($H$6:$AU$6,"Extra paid",H188:AU188)</f>
        <v/>
      </c>
      <c r="F188" s="46">
        <f>SUMIF($H$6:$AU$6,"Balance",H188:AU188)</f>
        <v/>
      </c>
      <c r="G188" s="47">
        <f>IF(AND(F188&lt;=0.005,F187&gt;0.005),A188,"")</f>
        <v/>
      </c>
      <c r="H188" s="44">
        <f>ROUND(L187*N(Debts!$D$6)/12,2)</f>
        <v/>
      </c>
      <c r="I188" s="44">
        <f>MIN(N(Debts!$E$6),L187+H188)</f>
        <v/>
      </c>
      <c r="J188" s="44">
        <f>L187+H188-I188</f>
        <v/>
      </c>
      <c r="K188" s="44">
        <f>MIN(J188,MAX(0,$C188-SUMIFS($H188:$AU188,$H$6:$AU$6,"Rest",$H$5:$AU$5,"&lt;"&amp;J$5)))</f>
        <v/>
      </c>
      <c r="L188" s="44">
        <f>ROUND(J188-K188,2)</f>
        <v/>
      </c>
      <c r="M188" s="44">
        <f>ROUND(Q187*N(Debts!$D$7)/12,2)</f>
        <v/>
      </c>
      <c r="N188" s="44">
        <f>MIN(N(Debts!$E$7),Q187+M188)</f>
        <v/>
      </c>
      <c r="O188" s="44">
        <f>Q187+M188-N188</f>
        <v/>
      </c>
      <c r="P188" s="44">
        <f>MIN(O188,MAX(0,$C188-SUMIFS($H188:$AU188,$H$6:$AU$6,"Rest",$H$5:$AU$5,"&lt;"&amp;O$5)))</f>
        <v/>
      </c>
      <c r="Q188" s="44">
        <f>ROUND(O188-P188,2)</f>
        <v/>
      </c>
      <c r="R188" s="44">
        <f>ROUND(V187*N(Debts!$D$8)/12,2)</f>
        <v/>
      </c>
      <c r="S188" s="44">
        <f>MIN(N(Debts!$E$8),V187+R188)</f>
        <v/>
      </c>
      <c r="T188" s="44">
        <f>V187+R188-S188</f>
        <v/>
      </c>
      <c r="U188" s="44">
        <f>MIN(T188,MAX(0,$C188-SUMIFS($H188:$AU188,$H$6:$AU$6,"Rest",$H$5:$AU$5,"&lt;"&amp;T$5)))</f>
        <v/>
      </c>
      <c r="V188" s="44">
        <f>ROUND(T188-U188,2)</f>
        <v/>
      </c>
      <c r="W188" s="44">
        <f>ROUND(AA187*N(Debts!$D$9)/12,2)</f>
        <v/>
      </c>
      <c r="X188" s="44">
        <f>MIN(N(Debts!$E$9),AA187+W188)</f>
        <v/>
      </c>
      <c r="Y188" s="44">
        <f>AA187+W188-X188</f>
        <v/>
      </c>
      <c r="Z188" s="44">
        <f>MIN(Y188,MAX(0,$C188-SUMIFS($H188:$AU188,$H$6:$AU$6,"Rest",$H$5:$AU$5,"&lt;"&amp;Y$5)))</f>
        <v/>
      </c>
      <c r="AA188" s="44">
        <f>ROUND(Y188-Z188,2)</f>
        <v/>
      </c>
      <c r="AB188" s="44">
        <f>ROUND(AF187*N(Debts!$D$10)/12,2)</f>
        <v/>
      </c>
      <c r="AC188" s="44">
        <f>MIN(N(Debts!$E$10),AF187+AB188)</f>
        <v/>
      </c>
      <c r="AD188" s="44">
        <f>AF187+AB188-AC188</f>
        <v/>
      </c>
      <c r="AE188" s="44">
        <f>MIN(AD188,MAX(0,$C188-SUMIFS($H188:$AU188,$H$6:$AU$6,"Rest",$H$5:$AU$5,"&lt;"&amp;AD$5)))</f>
        <v/>
      </c>
      <c r="AF188" s="44">
        <f>ROUND(AD188-AE188,2)</f>
        <v/>
      </c>
      <c r="AG188" s="44">
        <f>ROUND(AK187*N(Debts!$D$11)/12,2)</f>
        <v/>
      </c>
      <c r="AH188" s="44">
        <f>MIN(N(Debts!$E$11),AK187+AG188)</f>
        <v/>
      </c>
      <c r="AI188" s="44">
        <f>AK187+AG188-AH188</f>
        <v/>
      </c>
      <c r="AJ188" s="44">
        <f>MIN(AI188,MAX(0,$C188-SUMIFS($H188:$AU188,$H$6:$AU$6,"Rest",$H$5:$AU$5,"&lt;"&amp;AI$5)))</f>
        <v/>
      </c>
      <c r="AK188" s="44">
        <f>ROUND(AI188-AJ188,2)</f>
        <v/>
      </c>
      <c r="AL188" s="44">
        <f>ROUND(AP187*N(Debts!$D$12)/12,2)</f>
        <v/>
      </c>
      <c r="AM188" s="44">
        <f>MIN(N(Debts!$E$12),AP187+AL188)</f>
        <v/>
      </c>
      <c r="AN188" s="44">
        <f>AP187+AL188-AM188</f>
        <v/>
      </c>
      <c r="AO188" s="44">
        <f>MIN(AN188,MAX(0,$C188-SUMIFS($H188:$AU188,$H$6:$AU$6,"Rest",$H$5:$AU$5,"&lt;"&amp;AN$5)))</f>
        <v/>
      </c>
      <c r="AP188" s="44">
        <f>ROUND(AN188-AO188,2)</f>
        <v/>
      </c>
      <c r="AQ188" s="44">
        <f>ROUND(AU187*N(Debts!$D$13)/12,2)</f>
        <v/>
      </c>
      <c r="AR188" s="44">
        <f>MIN(N(Debts!$E$13),AU187+AQ188)</f>
        <v/>
      </c>
      <c r="AS188" s="44">
        <f>AU187+AQ188-AR188</f>
        <v/>
      </c>
      <c r="AT188" s="44">
        <f>MIN(AS188,MAX(0,$C188-SUMIFS($H188:$AU188,$H$6:$AU$6,"Rest",$H$5:$AU$5,"&lt;"&amp;AS$5)))</f>
        <v/>
      </c>
      <c r="AU188" s="44">
        <f>ROUND(AS188-AT188,2)</f>
        <v/>
      </c>
    </row>
    <row r="189">
      <c r="A189" s="43" t="n">
        <v>182</v>
      </c>
      <c r="B189" s="45">
        <f>EDATE(Plan!$C$7,A189-1)</f>
        <v/>
      </c>
      <c r="C189" s="46">
        <f>IF(F188&lt;=0.005,0,MAX(0,Plan!$C$6-SUMIF($H$6:$AU$6,"Min paid",H189:AU189)))</f>
        <v/>
      </c>
      <c r="D189" s="46">
        <f>SUMIF($H$6:$AU$6,"Interest",H189:AU189)</f>
        <v/>
      </c>
      <c r="E189" s="46">
        <f>SUMIF($H$6:$AU$6,"Min paid",H189:AU189)+SUMIF($H$6:$AU$6,"Extra paid",H189:AU189)</f>
        <v/>
      </c>
      <c r="F189" s="46">
        <f>SUMIF($H$6:$AU$6,"Balance",H189:AU189)</f>
        <v/>
      </c>
      <c r="G189" s="47">
        <f>IF(AND(F189&lt;=0.005,F188&gt;0.005),A189,"")</f>
        <v/>
      </c>
      <c r="H189" s="44">
        <f>ROUND(L188*N(Debts!$D$6)/12,2)</f>
        <v/>
      </c>
      <c r="I189" s="44">
        <f>MIN(N(Debts!$E$6),L188+H189)</f>
        <v/>
      </c>
      <c r="J189" s="44">
        <f>L188+H189-I189</f>
        <v/>
      </c>
      <c r="K189" s="44">
        <f>MIN(J189,MAX(0,$C189-SUMIFS($H189:$AU189,$H$6:$AU$6,"Rest",$H$5:$AU$5,"&lt;"&amp;J$5)))</f>
        <v/>
      </c>
      <c r="L189" s="44">
        <f>ROUND(J189-K189,2)</f>
        <v/>
      </c>
      <c r="M189" s="44">
        <f>ROUND(Q188*N(Debts!$D$7)/12,2)</f>
        <v/>
      </c>
      <c r="N189" s="44">
        <f>MIN(N(Debts!$E$7),Q188+M189)</f>
        <v/>
      </c>
      <c r="O189" s="44">
        <f>Q188+M189-N189</f>
        <v/>
      </c>
      <c r="P189" s="44">
        <f>MIN(O189,MAX(0,$C189-SUMIFS($H189:$AU189,$H$6:$AU$6,"Rest",$H$5:$AU$5,"&lt;"&amp;O$5)))</f>
        <v/>
      </c>
      <c r="Q189" s="44">
        <f>ROUND(O189-P189,2)</f>
        <v/>
      </c>
      <c r="R189" s="44">
        <f>ROUND(V188*N(Debts!$D$8)/12,2)</f>
        <v/>
      </c>
      <c r="S189" s="44">
        <f>MIN(N(Debts!$E$8),V188+R189)</f>
        <v/>
      </c>
      <c r="T189" s="44">
        <f>V188+R189-S189</f>
        <v/>
      </c>
      <c r="U189" s="44">
        <f>MIN(T189,MAX(0,$C189-SUMIFS($H189:$AU189,$H$6:$AU$6,"Rest",$H$5:$AU$5,"&lt;"&amp;T$5)))</f>
        <v/>
      </c>
      <c r="V189" s="44">
        <f>ROUND(T189-U189,2)</f>
        <v/>
      </c>
      <c r="W189" s="44">
        <f>ROUND(AA188*N(Debts!$D$9)/12,2)</f>
        <v/>
      </c>
      <c r="X189" s="44">
        <f>MIN(N(Debts!$E$9),AA188+W189)</f>
        <v/>
      </c>
      <c r="Y189" s="44">
        <f>AA188+W189-X189</f>
        <v/>
      </c>
      <c r="Z189" s="44">
        <f>MIN(Y189,MAX(0,$C189-SUMIFS($H189:$AU189,$H$6:$AU$6,"Rest",$H$5:$AU$5,"&lt;"&amp;Y$5)))</f>
        <v/>
      </c>
      <c r="AA189" s="44">
        <f>ROUND(Y189-Z189,2)</f>
        <v/>
      </c>
      <c r="AB189" s="44">
        <f>ROUND(AF188*N(Debts!$D$10)/12,2)</f>
        <v/>
      </c>
      <c r="AC189" s="44">
        <f>MIN(N(Debts!$E$10),AF188+AB189)</f>
        <v/>
      </c>
      <c r="AD189" s="44">
        <f>AF188+AB189-AC189</f>
        <v/>
      </c>
      <c r="AE189" s="44">
        <f>MIN(AD189,MAX(0,$C189-SUMIFS($H189:$AU189,$H$6:$AU$6,"Rest",$H$5:$AU$5,"&lt;"&amp;AD$5)))</f>
        <v/>
      </c>
      <c r="AF189" s="44">
        <f>ROUND(AD189-AE189,2)</f>
        <v/>
      </c>
      <c r="AG189" s="44">
        <f>ROUND(AK188*N(Debts!$D$11)/12,2)</f>
        <v/>
      </c>
      <c r="AH189" s="44">
        <f>MIN(N(Debts!$E$11),AK188+AG189)</f>
        <v/>
      </c>
      <c r="AI189" s="44">
        <f>AK188+AG189-AH189</f>
        <v/>
      </c>
      <c r="AJ189" s="44">
        <f>MIN(AI189,MAX(0,$C189-SUMIFS($H189:$AU189,$H$6:$AU$6,"Rest",$H$5:$AU$5,"&lt;"&amp;AI$5)))</f>
        <v/>
      </c>
      <c r="AK189" s="44">
        <f>ROUND(AI189-AJ189,2)</f>
        <v/>
      </c>
      <c r="AL189" s="44">
        <f>ROUND(AP188*N(Debts!$D$12)/12,2)</f>
        <v/>
      </c>
      <c r="AM189" s="44">
        <f>MIN(N(Debts!$E$12),AP188+AL189)</f>
        <v/>
      </c>
      <c r="AN189" s="44">
        <f>AP188+AL189-AM189</f>
        <v/>
      </c>
      <c r="AO189" s="44">
        <f>MIN(AN189,MAX(0,$C189-SUMIFS($H189:$AU189,$H$6:$AU$6,"Rest",$H$5:$AU$5,"&lt;"&amp;AN$5)))</f>
        <v/>
      </c>
      <c r="AP189" s="44">
        <f>ROUND(AN189-AO189,2)</f>
        <v/>
      </c>
      <c r="AQ189" s="44">
        <f>ROUND(AU188*N(Debts!$D$13)/12,2)</f>
        <v/>
      </c>
      <c r="AR189" s="44">
        <f>MIN(N(Debts!$E$13),AU188+AQ189)</f>
        <v/>
      </c>
      <c r="AS189" s="44">
        <f>AU188+AQ189-AR189</f>
        <v/>
      </c>
      <c r="AT189" s="44">
        <f>MIN(AS189,MAX(0,$C189-SUMIFS($H189:$AU189,$H$6:$AU$6,"Rest",$H$5:$AU$5,"&lt;"&amp;AS$5)))</f>
        <v/>
      </c>
      <c r="AU189" s="44">
        <f>ROUND(AS189-AT189,2)</f>
        <v/>
      </c>
    </row>
    <row r="190">
      <c r="A190" s="43" t="n">
        <v>183</v>
      </c>
      <c r="B190" s="45">
        <f>EDATE(Plan!$C$7,A190-1)</f>
        <v/>
      </c>
      <c r="C190" s="46">
        <f>IF(F189&lt;=0.005,0,MAX(0,Plan!$C$6-SUMIF($H$6:$AU$6,"Min paid",H190:AU190)))</f>
        <v/>
      </c>
      <c r="D190" s="46">
        <f>SUMIF($H$6:$AU$6,"Interest",H190:AU190)</f>
        <v/>
      </c>
      <c r="E190" s="46">
        <f>SUMIF($H$6:$AU$6,"Min paid",H190:AU190)+SUMIF($H$6:$AU$6,"Extra paid",H190:AU190)</f>
        <v/>
      </c>
      <c r="F190" s="46">
        <f>SUMIF($H$6:$AU$6,"Balance",H190:AU190)</f>
        <v/>
      </c>
      <c r="G190" s="47">
        <f>IF(AND(F190&lt;=0.005,F189&gt;0.005),A190,"")</f>
        <v/>
      </c>
      <c r="H190" s="44">
        <f>ROUND(L189*N(Debts!$D$6)/12,2)</f>
        <v/>
      </c>
      <c r="I190" s="44">
        <f>MIN(N(Debts!$E$6),L189+H190)</f>
        <v/>
      </c>
      <c r="J190" s="44">
        <f>L189+H190-I190</f>
        <v/>
      </c>
      <c r="K190" s="44">
        <f>MIN(J190,MAX(0,$C190-SUMIFS($H190:$AU190,$H$6:$AU$6,"Rest",$H$5:$AU$5,"&lt;"&amp;J$5)))</f>
        <v/>
      </c>
      <c r="L190" s="44">
        <f>ROUND(J190-K190,2)</f>
        <v/>
      </c>
      <c r="M190" s="44">
        <f>ROUND(Q189*N(Debts!$D$7)/12,2)</f>
        <v/>
      </c>
      <c r="N190" s="44">
        <f>MIN(N(Debts!$E$7),Q189+M190)</f>
        <v/>
      </c>
      <c r="O190" s="44">
        <f>Q189+M190-N190</f>
        <v/>
      </c>
      <c r="P190" s="44">
        <f>MIN(O190,MAX(0,$C190-SUMIFS($H190:$AU190,$H$6:$AU$6,"Rest",$H$5:$AU$5,"&lt;"&amp;O$5)))</f>
        <v/>
      </c>
      <c r="Q190" s="44">
        <f>ROUND(O190-P190,2)</f>
        <v/>
      </c>
      <c r="R190" s="44">
        <f>ROUND(V189*N(Debts!$D$8)/12,2)</f>
        <v/>
      </c>
      <c r="S190" s="44">
        <f>MIN(N(Debts!$E$8),V189+R190)</f>
        <v/>
      </c>
      <c r="T190" s="44">
        <f>V189+R190-S190</f>
        <v/>
      </c>
      <c r="U190" s="44">
        <f>MIN(T190,MAX(0,$C190-SUMIFS($H190:$AU190,$H$6:$AU$6,"Rest",$H$5:$AU$5,"&lt;"&amp;T$5)))</f>
        <v/>
      </c>
      <c r="V190" s="44">
        <f>ROUND(T190-U190,2)</f>
        <v/>
      </c>
      <c r="W190" s="44">
        <f>ROUND(AA189*N(Debts!$D$9)/12,2)</f>
        <v/>
      </c>
      <c r="X190" s="44">
        <f>MIN(N(Debts!$E$9),AA189+W190)</f>
        <v/>
      </c>
      <c r="Y190" s="44">
        <f>AA189+W190-X190</f>
        <v/>
      </c>
      <c r="Z190" s="44">
        <f>MIN(Y190,MAX(0,$C190-SUMIFS($H190:$AU190,$H$6:$AU$6,"Rest",$H$5:$AU$5,"&lt;"&amp;Y$5)))</f>
        <v/>
      </c>
      <c r="AA190" s="44">
        <f>ROUND(Y190-Z190,2)</f>
        <v/>
      </c>
      <c r="AB190" s="44">
        <f>ROUND(AF189*N(Debts!$D$10)/12,2)</f>
        <v/>
      </c>
      <c r="AC190" s="44">
        <f>MIN(N(Debts!$E$10),AF189+AB190)</f>
        <v/>
      </c>
      <c r="AD190" s="44">
        <f>AF189+AB190-AC190</f>
        <v/>
      </c>
      <c r="AE190" s="44">
        <f>MIN(AD190,MAX(0,$C190-SUMIFS($H190:$AU190,$H$6:$AU$6,"Rest",$H$5:$AU$5,"&lt;"&amp;AD$5)))</f>
        <v/>
      </c>
      <c r="AF190" s="44">
        <f>ROUND(AD190-AE190,2)</f>
        <v/>
      </c>
      <c r="AG190" s="44">
        <f>ROUND(AK189*N(Debts!$D$11)/12,2)</f>
        <v/>
      </c>
      <c r="AH190" s="44">
        <f>MIN(N(Debts!$E$11),AK189+AG190)</f>
        <v/>
      </c>
      <c r="AI190" s="44">
        <f>AK189+AG190-AH190</f>
        <v/>
      </c>
      <c r="AJ190" s="44">
        <f>MIN(AI190,MAX(0,$C190-SUMIFS($H190:$AU190,$H$6:$AU$6,"Rest",$H$5:$AU$5,"&lt;"&amp;AI$5)))</f>
        <v/>
      </c>
      <c r="AK190" s="44">
        <f>ROUND(AI190-AJ190,2)</f>
        <v/>
      </c>
      <c r="AL190" s="44">
        <f>ROUND(AP189*N(Debts!$D$12)/12,2)</f>
        <v/>
      </c>
      <c r="AM190" s="44">
        <f>MIN(N(Debts!$E$12),AP189+AL190)</f>
        <v/>
      </c>
      <c r="AN190" s="44">
        <f>AP189+AL190-AM190</f>
        <v/>
      </c>
      <c r="AO190" s="44">
        <f>MIN(AN190,MAX(0,$C190-SUMIFS($H190:$AU190,$H$6:$AU$6,"Rest",$H$5:$AU$5,"&lt;"&amp;AN$5)))</f>
        <v/>
      </c>
      <c r="AP190" s="44">
        <f>ROUND(AN190-AO190,2)</f>
        <v/>
      </c>
      <c r="AQ190" s="44">
        <f>ROUND(AU189*N(Debts!$D$13)/12,2)</f>
        <v/>
      </c>
      <c r="AR190" s="44">
        <f>MIN(N(Debts!$E$13),AU189+AQ190)</f>
        <v/>
      </c>
      <c r="AS190" s="44">
        <f>AU189+AQ190-AR190</f>
        <v/>
      </c>
      <c r="AT190" s="44">
        <f>MIN(AS190,MAX(0,$C190-SUMIFS($H190:$AU190,$H$6:$AU$6,"Rest",$H$5:$AU$5,"&lt;"&amp;AS$5)))</f>
        <v/>
      </c>
      <c r="AU190" s="44">
        <f>ROUND(AS190-AT190,2)</f>
        <v/>
      </c>
    </row>
    <row r="191">
      <c r="A191" s="43" t="n">
        <v>184</v>
      </c>
      <c r="B191" s="45">
        <f>EDATE(Plan!$C$7,A191-1)</f>
        <v/>
      </c>
      <c r="C191" s="46">
        <f>IF(F190&lt;=0.005,0,MAX(0,Plan!$C$6-SUMIF($H$6:$AU$6,"Min paid",H191:AU191)))</f>
        <v/>
      </c>
      <c r="D191" s="46">
        <f>SUMIF($H$6:$AU$6,"Interest",H191:AU191)</f>
        <v/>
      </c>
      <c r="E191" s="46">
        <f>SUMIF($H$6:$AU$6,"Min paid",H191:AU191)+SUMIF($H$6:$AU$6,"Extra paid",H191:AU191)</f>
        <v/>
      </c>
      <c r="F191" s="46">
        <f>SUMIF($H$6:$AU$6,"Balance",H191:AU191)</f>
        <v/>
      </c>
      <c r="G191" s="47">
        <f>IF(AND(F191&lt;=0.005,F190&gt;0.005),A191,"")</f>
        <v/>
      </c>
      <c r="H191" s="44">
        <f>ROUND(L190*N(Debts!$D$6)/12,2)</f>
        <v/>
      </c>
      <c r="I191" s="44">
        <f>MIN(N(Debts!$E$6),L190+H191)</f>
        <v/>
      </c>
      <c r="J191" s="44">
        <f>L190+H191-I191</f>
        <v/>
      </c>
      <c r="K191" s="44">
        <f>MIN(J191,MAX(0,$C191-SUMIFS($H191:$AU191,$H$6:$AU$6,"Rest",$H$5:$AU$5,"&lt;"&amp;J$5)))</f>
        <v/>
      </c>
      <c r="L191" s="44">
        <f>ROUND(J191-K191,2)</f>
        <v/>
      </c>
      <c r="M191" s="44">
        <f>ROUND(Q190*N(Debts!$D$7)/12,2)</f>
        <v/>
      </c>
      <c r="N191" s="44">
        <f>MIN(N(Debts!$E$7),Q190+M191)</f>
        <v/>
      </c>
      <c r="O191" s="44">
        <f>Q190+M191-N191</f>
        <v/>
      </c>
      <c r="P191" s="44">
        <f>MIN(O191,MAX(0,$C191-SUMIFS($H191:$AU191,$H$6:$AU$6,"Rest",$H$5:$AU$5,"&lt;"&amp;O$5)))</f>
        <v/>
      </c>
      <c r="Q191" s="44">
        <f>ROUND(O191-P191,2)</f>
        <v/>
      </c>
      <c r="R191" s="44">
        <f>ROUND(V190*N(Debts!$D$8)/12,2)</f>
        <v/>
      </c>
      <c r="S191" s="44">
        <f>MIN(N(Debts!$E$8),V190+R191)</f>
        <v/>
      </c>
      <c r="T191" s="44">
        <f>V190+R191-S191</f>
        <v/>
      </c>
      <c r="U191" s="44">
        <f>MIN(T191,MAX(0,$C191-SUMIFS($H191:$AU191,$H$6:$AU$6,"Rest",$H$5:$AU$5,"&lt;"&amp;T$5)))</f>
        <v/>
      </c>
      <c r="V191" s="44">
        <f>ROUND(T191-U191,2)</f>
        <v/>
      </c>
      <c r="W191" s="44">
        <f>ROUND(AA190*N(Debts!$D$9)/12,2)</f>
        <v/>
      </c>
      <c r="X191" s="44">
        <f>MIN(N(Debts!$E$9),AA190+W191)</f>
        <v/>
      </c>
      <c r="Y191" s="44">
        <f>AA190+W191-X191</f>
        <v/>
      </c>
      <c r="Z191" s="44">
        <f>MIN(Y191,MAX(0,$C191-SUMIFS($H191:$AU191,$H$6:$AU$6,"Rest",$H$5:$AU$5,"&lt;"&amp;Y$5)))</f>
        <v/>
      </c>
      <c r="AA191" s="44">
        <f>ROUND(Y191-Z191,2)</f>
        <v/>
      </c>
      <c r="AB191" s="44">
        <f>ROUND(AF190*N(Debts!$D$10)/12,2)</f>
        <v/>
      </c>
      <c r="AC191" s="44">
        <f>MIN(N(Debts!$E$10),AF190+AB191)</f>
        <v/>
      </c>
      <c r="AD191" s="44">
        <f>AF190+AB191-AC191</f>
        <v/>
      </c>
      <c r="AE191" s="44">
        <f>MIN(AD191,MAX(0,$C191-SUMIFS($H191:$AU191,$H$6:$AU$6,"Rest",$H$5:$AU$5,"&lt;"&amp;AD$5)))</f>
        <v/>
      </c>
      <c r="AF191" s="44">
        <f>ROUND(AD191-AE191,2)</f>
        <v/>
      </c>
      <c r="AG191" s="44">
        <f>ROUND(AK190*N(Debts!$D$11)/12,2)</f>
        <v/>
      </c>
      <c r="AH191" s="44">
        <f>MIN(N(Debts!$E$11),AK190+AG191)</f>
        <v/>
      </c>
      <c r="AI191" s="44">
        <f>AK190+AG191-AH191</f>
        <v/>
      </c>
      <c r="AJ191" s="44">
        <f>MIN(AI191,MAX(0,$C191-SUMIFS($H191:$AU191,$H$6:$AU$6,"Rest",$H$5:$AU$5,"&lt;"&amp;AI$5)))</f>
        <v/>
      </c>
      <c r="AK191" s="44">
        <f>ROUND(AI191-AJ191,2)</f>
        <v/>
      </c>
      <c r="AL191" s="44">
        <f>ROUND(AP190*N(Debts!$D$12)/12,2)</f>
        <v/>
      </c>
      <c r="AM191" s="44">
        <f>MIN(N(Debts!$E$12),AP190+AL191)</f>
        <v/>
      </c>
      <c r="AN191" s="44">
        <f>AP190+AL191-AM191</f>
        <v/>
      </c>
      <c r="AO191" s="44">
        <f>MIN(AN191,MAX(0,$C191-SUMIFS($H191:$AU191,$H$6:$AU$6,"Rest",$H$5:$AU$5,"&lt;"&amp;AN$5)))</f>
        <v/>
      </c>
      <c r="AP191" s="44">
        <f>ROUND(AN191-AO191,2)</f>
        <v/>
      </c>
      <c r="AQ191" s="44">
        <f>ROUND(AU190*N(Debts!$D$13)/12,2)</f>
        <v/>
      </c>
      <c r="AR191" s="44">
        <f>MIN(N(Debts!$E$13),AU190+AQ191)</f>
        <v/>
      </c>
      <c r="AS191" s="44">
        <f>AU190+AQ191-AR191</f>
        <v/>
      </c>
      <c r="AT191" s="44">
        <f>MIN(AS191,MAX(0,$C191-SUMIFS($H191:$AU191,$H$6:$AU$6,"Rest",$H$5:$AU$5,"&lt;"&amp;AS$5)))</f>
        <v/>
      </c>
      <c r="AU191" s="44">
        <f>ROUND(AS191-AT191,2)</f>
        <v/>
      </c>
    </row>
    <row r="192">
      <c r="A192" s="43" t="n">
        <v>185</v>
      </c>
      <c r="B192" s="45">
        <f>EDATE(Plan!$C$7,A192-1)</f>
        <v/>
      </c>
      <c r="C192" s="46">
        <f>IF(F191&lt;=0.005,0,MAX(0,Plan!$C$6-SUMIF($H$6:$AU$6,"Min paid",H192:AU192)))</f>
        <v/>
      </c>
      <c r="D192" s="46">
        <f>SUMIF($H$6:$AU$6,"Interest",H192:AU192)</f>
        <v/>
      </c>
      <c r="E192" s="46">
        <f>SUMIF($H$6:$AU$6,"Min paid",H192:AU192)+SUMIF($H$6:$AU$6,"Extra paid",H192:AU192)</f>
        <v/>
      </c>
      <c r="F192" s="46">
        <f>SUMIF($H$6:$AU$6,"Balance",H192:AU192)</f>
        <v/>
      </c>
      <c r="G192" s="47">
        <f>IF(AND(F192&lt;=0.005,F191&gt;0.005),A192,"")</f>
        <v/>
      </c>
      <c r="H192" s="44">
        <f>ROUND(L191*N(Debts!$D$6)/12,2)</f>
        <v/>
      </c>
      <c r="I192" s="44">
        <f>MIN(N(Debts!$E$6),L191+H192)</f>
        <v/>
      </c>
      <c r="J192" s="44">
        <f>L191+H192-I192</f>
        <v/>
      </c>
      <c r="K192" s="44">
        <f>MIN(J192,MAX(0,$C192-SUMIFS($H192:$AU192,$H$6:$AU$6,"Rest",$H$5:$AU$5,"&lt;"&amp;J$5)))</f>
        <v/>
      </c>
      <c r="L192" s="44">
        <f>ROUND(J192-K192,2)</f>
        <v/>
      </c>
      <c r="M192" s="44">
        <f>ROUND(Q191*N(Debts!$D$7)/12,2)</f>
        <v/>
      </c>
      <c r="N192" s="44">
        <f>MIN(N(Debts!$E$7),Q191+M192)</f>
        <v/>
      </c>
      <c r="O192" s="44">
        <f>Q191+M192-N192</f>
        <v/>
      </c>
      <c r="P192" s="44">
        <f>MIN(O192,MAX(0,$C192-SUMIFS($H192:$AU192,$H$6:$AU$6,"Rest",$H$5:$AU$5,"&lt;"&amp;O$5)))</f>
        <v/>
      </c>
      <c r="Q192" s="44">
        <f>ROUND(O192-P192,2)</f>
        <v/>
      </c>
      <c r="R192" s="44">
        <f>ROUND(V191*N(Debts!$D$8)/12,2)</f>
        <v/>
      </c>
      <c r="S192" s="44">
        <f>MIN(N(Debts!$E$8),V191+R192)</f>
        <v/>
      </c>
      <c r="T192" s="44">
        <f>V191+R192-S192</f>
        <v/>
      </c>
      <c r="U192" s="44">
        <f>MIN(T192,MAX(0,$C192-SUMIFS($H192:$AU192,$H$6:$AU$6,"Rest",$H$5:$AU$5,"&lt;"&amp;T$5)))</f>
        <v/>
      </c>
      <c r="V192" s="44">
        <f>ROUND(T192-U192,2)</f>
        <v/>
      </c>
      <c r="W192" s="44">
        <f>ROUND(AA191*N(Debts!$D$9)/12,2)</f>
        <v/>
      </c>
      <c r="X192" s="44">
        <f>MIN(N(Debts!$E$9),AA191+W192)</f>
        <v/>
      </c>
      <c r="Y192" s="44">
        <f>AA191+W192-X192</f>
        <v/>
      </c>
      <c r="Z192" s="44">
        <f>MIN(Y192,MAX(0,$C192-SUMIFS($H192:$AU192,$H$6:$AU$6,"Rest",$H$5:$AU$5,"&lt;"&amp;Y$5)))</f>
        <v/>
      </c>
      <c r="AA192" s="44">
        <f>ROUND(Y192-Z192,2)</f>
        <v/>
      </c>
      <c r="AB192" s="44">
        <f>ROUND(AF191*N(Debts!$D$10)/12,2)</f>
        <v/>
      </c>
      <c r="AC192" s="44">
        <f>MIN(N(Debts!$E$10),AF191+AB192)</f>
        <v/>
      </c>
      <c r="AD192" s="44">
        <f>AF191+AB192-AC192</f>
        <v/>
      </c>
      <c r="AE192" s="44">
        <f>MIN(AD192,MAX(0,$C192-SUMIFS($H192:$AU192,$H$6:$AU$6,"Rest",$H$5:$AU$5,"&lt;"&amp;AD$5)))</f>
        <v/>
      </c>
      <c r="AF192" s="44">
        <f>ROUND(AD192-AE192,2)</f>
        <v/>
      </c>
      <c r="AG192" s="44">
        <f>ROUND(AK191*N(Debts!$D$11)/12,2)</f>
        <v/>
      </c>
      <c r="AH192" s="44">
        <f>MIN(N(Debts!$E$11),AK191+AG192)</f>
        <v/>
      </c>
      <c r="AI192" s="44">
        <f>AK191+AG192-AH192</f>
        <v/>
      </c>
      <c r="AJ192" s="44">
        <f>MIN(AI192,MAX(0,$C192-SUMIFS($H192:$AU192,$H$6:$AU$6,"Rest",$H$5:$AU$5,"&lt;"&amp;AI$5)))</f>
        <v/>
      </c>
      <c r="AK192" s="44">
        <f>ROUND(AI192-AJ192,2)</f>
        <v/>
      </c>
      <c r="AL192" s="44">
        <f>ROUND(AP191*N(Debts!$D$12)/12,2)</f>
        <v/>
      </c>
      <c r="AM192" s="44">
        <f>MIN(N(Debts!$E$12),AP191+AL192)</f>
        <v/>
      </c>
      <c r="AN192" s="44">
        <f>AP191+AL192-AM192</f>
        <v/>
      </c>
      <c r="AO192" s="44">
        <f>MIN(AN192,MAX(0,$C192-SUMIFS($H192:$AU192,$H$6:$AU$6,"Rest",$H$5:$AU$5,"&lt;"&amp;AN$5)))</f>
        <v/>
      </c>
      <c r="AP192" s="44">
        <f>ROUND(AN192-AO192,2)</f>
        <v/>
      </c>
      <c r="AQ192" s="44">
        <f>ROUND(AU191*N(Debts!$D$13)/12,2)</f>
        <v/>
      </c>
      <c r="AR192" s="44">
        <f>MIN(N(Debts!$E$13),AU191+AQ192)</f>
        <v/>
      </c>
      <c r="AS192" s="44">
        <f>AU191+AQ192-AR192</f>
        <v/>
      </c>
      <c r="AT192" s="44">
        <f>MIN(AS192,MAX(0,$C192-SUMIFS($H192:$AU192,$H$6:$AU$6,"Rest",$H$5:$AU$5,"&lt;"&amp;AS$5)))</f>
        <v/>
      </c>
      <c r="AU192" s="44">
        <f>ROUND(AS192-AT192,2)</f>
        <v/>
      </c>
    </row>
    <row r="193">
      <c r="A193" s="43" t="n">
        <v>186</v>
      </c>
      <c r="B193" s="45">
        <f>EDATE(Plan!$C$7,A193-1)</f>
        <v/>
      </c>
      <c r="C193" s="46">
        <f>IF(F192&lt;=0.005,0,MAX(0,Plan!$C$6-SUMIF($H$6:$AU$6,"Min paid",H193:AU193)))</f>
        <v/>
      </c>
      <c r="D193" s="46">
        <f>SUMIF($H$6:$AU$6,"Interest",H193:AU193)</f>
        <v/>
      </c>
      <c r="E193" s="46">
        <f>SUMIF($H$6:$AU$6,"Min paid",H193:AU193)+SUMIF($H$6:$AU$6,"Extra paid",H193:AU193)</f>
        <v/>
      </c>
      <c r="F193" s="46">
        <f>SUMIF($H$6:$AU$6,"Balance",H193:AU193)</f>
        <v/>
      </c>
      <c r="G193" s="47">
        <f>IF(AND(F193&lt;=0.005,F192&gt;0.005),A193,"")</f>
        <v/>
      </c>
      <c r="H193" s="44">
        <f>ROUND(L192*N(Debts!$D$6)/12,2)</f>
        <v/>
      </c>
      <c r="I193" s="44">
        <f>MIN(N(Debts!$E$6),L192+H193)</f>
        <v/>
      </c>
      <c r="J193" s="44">
        <f>L192+H193-I193</f>
        <v/>
      </c>
      <c r="K193" s="44">
        <f>MIN(J193,MAX(0,$C193-SUMIFS($H193:$AU193,$H$6:$AU$6,"Rest",$H$5:$AU$5,"&lt;"&amp;J$5)))</f>
        <v/>
      </c>
      <c r="L193" s="44">
        <f>ROUND(J193-K193,2)</f>
        <v/>
      </c>
      <c r="M193" s="44">
        <f>ROUND(Q192*N(Debts!$D$7)/12,2)</f>
        <v/>
      </c>
      <c r="N193" s="44">
        <f>MIN(N(Debts!$E$7),Q192+M193)</f>
        <v/>
      </c>
      <c r="O193" s="44">
        <f>Q192+M193-N193</f>
        <v/>
      </c>
      <c r="P193" s="44">
        <f>MIN(O193,MAX(0,$C193-SUMIFS($H193:$AU193,$H$6:$AU$6,"Rest",$H$5:$AU$5,"&lt;"&amp;O$5)))</f>
        <v/>
      </c>
      <c r="Q193" s="44">
        <f>ROUND(O193-P193,2)</f>
        <v/>
      </c>
      <c r="R193" s="44">
        <f>ROUND(V192*N(Debts!$D$8)/12,2)</f>
        <v/>
      </c>
      <c r="S193" s="44">
        <f>MIN(N(Debts!$E$8),V192+R193)</f>
        <v/>
      </c>
      <c r="T193" s="44">
        <f>V192+R193-S193</f>
        <v/>
      </c>
      <c r="U193" s="44">
        <f>MIN(T193,MAX(0,$C193-SUMIFS($H193:$AU193,$H$6:$AU$6,"Rest",$H$5:$AU$5,"&lt;"&amp;T$5)))</f>
        <v/>
      </c>
      <c r="V193" s="44">
        <f>ROUND(T193-U193,2)</f>
        <v/>
      </c>
      <c r="W193" s="44">
        <f>ROUND(AA192*N(Debts!$D$9)/12,2)</f>
        <v/>
      </c>
      <c r="X193" s="44">
        <f>MIN(N(Debts!$E$9),AA192+W193)</f>
        <v/>
      </c>
      <c r="Y193" s="44">
        <f>AA192+W193-X193</f>
        <v/>
      </c>
      <c r="Z193" s="44">
        <f>MIN(Y193,MAX(0,$C193-SUMIFS($H193:$AU193,$H$6:$AU$6,"Rest",$H$5:$AU$5,"&lt;"&amp;Y$5)))</f>
        <v/>
      </c>
      <c r="AA193" s="44">
        <f>ROUND(Y193-Z193,2)</f>
        <v/>
      </c>
      <c r="AB193" s="44">
        <f>ROUND(AF192*N(Debts!$D$10)/12,2)</f>
        <v/>
      </c>
      <c r="AC193" s="44">
        <f>MIN(N(Debts!$E$10),AF192+AB193)</f>
        <v/>
      </c>
      <c r="AD193" s="44">
        <f>AF192+AB193-AC193</f>
        <v/>
      </c>
      <c r="AE193" s="44">
        <f>MIN(AD193,MAX(0,$C193-SUMIFS($H193:$AU193,$H$6:$AU$6,"Rest",$H$5:$AU$5,"&lt;"&amp;AD$5)))</f>
        <v/>
      </c>
      <c r="AF193" s="44">
        <f>ROUND(AD193-AE193,2)</f>
        <v/>
      </c>
      <c r="AG193" s="44">
        <f>ROUND(AK192*N(Debts!$D$11)/12,2)</f>
        <v/>
      </c>
      <c r="AH193" s="44">
        <f>MIN(N(Debts!$E$11),AK192+AG193)</f>
        <v/>
      </c>
      <c r="AI193" s="44">
        <f>AK192+AG193-AH193</f>
        <v/>
      </c>
      <c r="AJ193" s="44">
        <f>MIN(AI193,MAX(0,$C193-SUMIFS($H193:$AU193,$H$6:$AU$6,"Rest",$H$5:$AU$5,"&lt;"&amp;AI$5)))</f>
        <v/>
      </c>
      <c r="AK193" s="44">
        <f>ROUND(AI193-AJ193,2)</f>
        <v/>
      </c>
      <c r="AL193" s="44">
        <f>ROUND(AP192*N(Debts!$D$12)/12,2)</f>
        <v/>
      </c>
      <c r="AM193" s="44">
        <f>MIN(N(Debts!$E$12),AP192+AL193)</f>
        <v/>
      </c>
      <c r="AN193" s="44">
        <f>AP192+AL193-AM193</f>
        <v/>
      </c>
      <c r="AO193" s="44">
        <f>MIN(AN193,MAX(0,$C193-SUMIFS($H193:$AU193,$H$6:$AU$6,"Rest",$H$5:$AU$5,"&lt;"&amp;AN$5)))</f>
        <v/>
      </c>
      <c r="AP193" s="44">
        <f>ROUND(AN193-AO193,2)</f>
        <v/>
      </c>
      <c r="AQ193" s="44">
        <f>ROUND(AU192*N(Debts!$D$13)/12,2)</f>
        <v/>
      </c>
      <c r="AR193" s="44">
        <f>MIN(N(Debts!$E$13),AU192+AQ193)</f>
        <v/>
      </c>
      <c r="AS193" s="44">
        <f>AU192+AQ193-AR193</f>
        <v/>
      </c>
      <c r="AT193" s="44">
        <f>MIN(AS193,MAX(0,$C193-SUMIFS($H193:$AU193,$H$6:$AU$6,"Rest",$H$5:$AU$5,"&lt;"&amp;AS$5)))</f>
        <v/>
      </c>
      <c r="AU193" s="44">
        <f>ROUND(AS193-AT193,2)</f>
        <v/>
      </c>
    </row>
    <row r="194">
      <c r="A194" s="43" t="n">
        <v>187</v>
      </c>
      <c r="B194" s="45">
        <f>EDATE(Plan!$C$7,A194-1)</f>
        <v/>
      </c>
      <c r="C194" s="46">
        <f>IF(F193&lt;=0.005,0,MAX(0,Plan!$C$6-SUMIF($H$6:$AU$6,"Min paid",H194:AU194)))</f>
        <v/>
      </c>
      <c r="D194" s="46">
        <f>SUMIF($H$6:$AU$6,"Interest",H194:AU194)</f>
        <v/>
      </c>
      <c r="E194" s="46">
        <f>SUMIF($H$6:$AU$6,"Min paid",H194:AU194)+SUMIF($H$6:$AU$6,"Extra paid",H194:AU194)</f>
        <v/>
      </c>
      <c r="F194" s="46">
        <f>SUMIF($H$6:$AU$6,"Balance",H194:AU194)</f>
        <v/>
      </c>
      <c r="G194" s="47">
        <f>IF(AND(F194&lt;=0.005,F193&gt;0.005),A194,"")</f>
        <v/>
      </c>
      <c r="H194" s="44">
        <f>ROUND(L193*N(Debts!$D$6)/12,2)</f>
        <v/>
      </c>
      <c r="I194" s="44">
        <f>MIN(N(Debts!$E$6),L193+H194)</f>
        <v/>
      </c>
      <c r="J194" s="44">
        <f>L193+H194-I194</f>
        <v/>
      </c>
      <c r="K194" s="44">
        <f>MIN(J194,MAX(0,$C194-SUMIFS($H194:$AU194,$H$6:$AU$6,"Rest",$H$5:$AU$5,"&lt;"&amp;J$5)))</f>
        <v/>
      </c>
      <c r="L194" s="44">
        <f>ROUND(J194-K194,2)</f>
        <v/>
      </c>
      <c r="M194" s="44">
        <f>ROUND(Q193*N(Debts!$D$7)/12,2)</f>
        <v/>
      </c>
      <c r="N194" s="44">
        <f>MIN(N(Debts!$E$7),Q193+M194)</f>
        <v/>
      </c>
      <c r="O194" s="44">
        <f>Q193+M194-N194</f>
        <v/>
      </c>
      <c r="P194" s="44">
        <f>MIN(O194,MAX(0,$C194-SUMIFS($H194:$AU194,$H$6:$AU$6,"Rest",$H$5:$AU$5,"&lt;"&amp;O$5)))</f>
        <v/>
      </c>
      <c r="Q194" s="44">
        <f>ROUND(O194-P194,2)</f>
        <v/>
      </c>
      <c r="R194" s="44">
        <f>ROUND(V193*N(Debts!$D$8)/12,2)</f>
        <v/>
      </c>
      <c r="S194" s="44">
        <f>MIN(N(Debts!$E$8),V193+R194)</f>
        <v/>
      </c>
      <c r="T194" s="44">
        <f>V193+R194-S194</f>
        <v/>
      </c>
      <c r="U194" s="44">
        <f>MIN(T194,MAX(0,$C194-SUMIFS($H194:$AU194,$H$6:$AU$6,"Rest",$H$5:$AU$5,"&lt;"&amp;T$5)))</f>
        <v/>
      </c>
      <c r="V194" s="44">
        <f>ROUND(T194-U194,2)</f>
        <v/>
      </c>
      <c r="W194" s="44">
        <f>ROUND(AA193*N(Debts!$D$9)/12,2)</f>
        <v/>
      </c>
      <c r="X194" s="44">
        <f>MIN(N(Debts!$E$9),AA193+W194)</f>
        <v/>
      </c>
      <c r="Y194" s="44">
        <f>AA193+W194-X194</f>
        <v/>
      </c>
      <c r="Z194" s="44">
        <f>MIN(Y194,MAX(0,$C194-SUMIFS($H194:$AU194,$H$6:$AU$6,"Rest",$H$5:$AU$5,"&lt;"&amp;Y$5)))</f>
        <v/>
      </c>
      <c r="AA194" s="44">
        <f>ROUND(Y194-Z194,2)</f>
        <v/>
      </c>
      <c r="AB194" s="44">
        <f>ROUND(AF193*N(Debts!$D$10)/12,2)</f>
        <v/>
      </c>
      <c r="AC194" s="44">
        <f>MIN(N(Debts!$E$10),AF193+AB194)</f>
        <v/>
      </c>
      <c r="AD194" s="44">
        <f>AF193+AB194-AC194</f>
        <v/>
      </c>
      <c r="AE194" s="44">
        <f>MIN(AD194,MAX(0,$C194-SUMIFS($H194:$AU194,$H$6:$AU$6,"Rest",$H$5:$AU$5,"&lt;"&amp;AD$5)))</f>
        <v/>
      </c>
      <c r="AF194" s="44">
        <f>ROUND(AD194-AE194,2)</f>
        <v/>
      </c>
      <c r="AG194" s="44">
        <f>ROUND(AK193*N(Debts!$D$11)/12,2)</f>
        <v/>
      </c>
      <c r="AH194" s="44">
        <f>MIN(N(Debts!$E$11),AK193+AG194)</f>
        <v/>
      </c>
      <c r="AI194" s="44">
        <f>AK193+AG194-AH194</f>
        <v/>
      </c>
      <c r="AJ194" s="44">
        <f>MIN(AI194,MAX(0,$C194-SUMIFS($H194:$AU194,$H$6:$AU$6,"Rest",$H$5:$AU$5,"&lt;"&amp;AI$5)))</f>
        <v/>
      </c>
      <c r="AK194" s="44">
        <f>ROUND(AI194-AJ194,2)</f>
        <v/>
      </c>
      <c r="AL194" s="44">
        <f>ROUND(AP193*N(Debts!$D$12)/12,2)</f>
        <v/>
      </c>
      <c r="AM194" s="44">
        <f>MIN(N(Debts!$E$12),AP193+AL194)</f>
        <v/>
      </c>
      <c r="AN194" s="44">
        <f>AP193+AL194-AM194</f>
        <v/>
      </c>
      <c r="AO194" s="44">
        <f>MIN(AN194,MAX(0,$C194-SUMIFS($H194:$AU194,$H$6:$AU$6,"Rest",$H$5:$AU$5,"&lt;"&amp;AN$5)))</f>
        <v/>
      </c>
      <c r="AP194" s="44">
        <f>ROUND(AN194-AO194,2)</f>
        <v/>
      </c>
      <c r="AQ194" s="44">
        <f>ROUND(AU193*N(Debts!$D$13)/12,2)</f>
        <v/>
      </c>
      <c r="AR194" s="44">
        <f>MIN(N(Debts!$E$13),AU193+AQ194)</f>
        <v/>
      </c>
      <c r="AS194" s="44">
        <f>AU193+AQ194-AR194</f>
        <v/>
      </c>
      <c r="AT194" s="44">
        <f>MIN(AS194,MAX(0,$C194-SUMIFS($H194:$AU194,$H$6:$AU$6,"Rest",$H$5:$AU$5,"&lt;"&amp;AS$5)))</f>
        <v/>
      </c>
      <c r="AU194" s="44">
        <f>ROUND(AS194-AT194,2)</f>
        <v/>
      </c>
    </row>
    <row r="195">
      <c r="A195" s="43" t="n">
        <v>188</v>
      </c>
      <c r="B195" s="45">
        <f>EDATE(Plan!$C$7,A195-1)</f>
        <v/>
      </c>
      <c r="C195" s="46">
        <f>IF(F194&lt;=0.005,0,MAX(0,Plan!$C$6-SUMIF($H$6:$AU$6,"Min paid",H195:AU195)))</f>
        <v/>
      </c>
      <c r="D195" s="46">
        <f>SUMIF($H$6:$AU$6,"Interest",H195:AU195)</f>
        <v/>
      </c>
      <c r="E195" s="46">
        <f>SUMIF($H$6:$AU$6,"Min paid",H195:AU195)+SUMIF($H$6:$AU$6,"Extra paid",H195:AU195)</f>
        <v/>
      </c>
      <c r="F195" s="46">
        <f>SUMIF($H$6:$AU$6,"Balance",H195:AU195)</f>
        <v/>
      </c>
      <c r="G195" s="47">
        <f>IF(AND(F195&lt;=0.005,F194&gt;0.005),A195,"")</f>
        <v/>
      </c>
      <c r="H195" s="44">
        <f>ROUND(L194*N(Debts!$D$6)/12,2)</f>
        <v/>
      </c>
      <c r="I195" s="44">
        <f>MIN(N(Debts!$E$6),L194+H195)</f>
        <v/>
      </c>
      <c r="J195" s="44">
        <f>L194+H195-I195</f>
        <v/>
      </c>
      <c r="K195" s="44">
        <f>MIN(J195,MAX(0,$C195-SUMIFS($H195:$AU195,$H$6:$AU$6,"Rest",$H$5:$AU$5,"&lt;"&amp;J$5)))</f>
        <v/>
      </c>
      <c r="L195" s="44">
        <f>ROUND(J195-K195,2)</f>
        <v/>
      </c>
      <c r="M195" s="44">
        <f>ROUND(Q194*N(Debts!$D$7)/12,2)</f>
        <v/>
      </c>
      <c r="N195" s="44">
        <f>MIN(N(Debts!$E$7),Q194+M195)</f>
        <v/>
      </c>
      <c r="O195" s="44">
        <f>Q194+M195-N195</f>
        <v/>
      </c>
      <c r="P195" s="44">
        <f>MIN(O195,MAX(0,$C195-SUMIFS($H195:$AU195,$H$6:$AU$6,"Rest",$H$5:$AU$5,"&lt;"&amp;O$5)))</f>
        <v/>
      </c>
      <c r="Q195" s="44">
        <f>ROUND(O195-P195,2)</f>
        <v/>
      </c>
      <c r="R195" s="44">
        <f>ROUND(V194*N(Debts!$D$8)/12,2)</f>
        <v/>
      </c>
      <c r="S195" s="44">
        <f>MIN(N(Debts!$E$8),V194+R195)</f>
        <v/>
      </c>
      <c r="T195" s="44">
        <f>V194+R195-S195</f>
        <v/>
      </c>
      <c r="U195" s="44">
        <f>MIN(T195,MAX(0,$C195-SUMIFS($H195:$AU195,$H$6:$AU$6,"Rest",$H$5:$AU$5,"&lt;"&amp;T$5)))</f>
        <v/>
      </c>
      <c r="V195" s="44">
        <f>ROUND(T195-U195,2)</f>
        <v/>
      </c>
      <c r="W195" s="44">
        <f>ROUND(AA194*N(Debts!$D$9)/12,2)</f>
        <v/>
      </c>
      <c r="X195" s="44">
        <f>MIN(N(Debts!$E$9),AA194+W195)</f>
        <v/>
      </c>
      <c r="Y195" s="44">
        <f>AA194+W195-X195</f>
        <v/>
      </c>
      <c r="Z195" s="44">
        <f>MIN(Y195,MAX(0,$C195-SUMIFS($H195:$AU195,$H$6:$AU$6,"Rest",$H$5:$AU$5,"&lt;"&amp;Y$5)))</f>
        <v/>
      </c>
      <c r="AA195" s="44">
        <f>ROUND(Y195-Z195,2)</f>
        <v/>
      </c>
      <c r="AB195" s="44">
        <f>ROUND(AF194*N(Debts!$D$10)/12,2)</f>
        <v/>
      </c>
      <c r="AC195" s="44">
        <f>MIN(N(Debts!$E$10),AF194+AB195)</f>
        <v/>
      </c>
      <c r="AD195" s="44">
        <f>AF194+AB195-AC195</f>
        <v/>
      </c>
      <c r="AE195" s="44">
        <f>MIN(AD195,MAX(0,$C195-SUMIFS($H195:$AU195,$H$6:$AU$6,"Rest",$H$5:$AU$5,"&lt;"&amp;AD$5)))</f>
        <v/>
      </c>
      <c r="AF195" s="44">
        <f>ROUND(AD195-AE195,2)</f>
        <v/>
      </c>
      <c r="AG195" s="44">
        <f>ROUND(AK194*N(Debts!$D$11)/12,2)</f>
        <v/>
      </c>
      <c r="AH195" s="44">
        <f>MIN(N(Debts!$E$11),AK194+AG195)</f>
        <v/>
      </c>
      <c r="AI195" s="44">
        <f>AK194+AG195-AH195</f>
        <v/>
      </c>
      <c r="AJ195" s="44">
        <f>MIN(AI195,MAX(0,$C195-SUMIFS($H195:$AU195,$H$6:$AU$6,"Rest",$H$5:$AU$5,"&lt;"&amp;AI$5)))</f>
        <v/>
      </c>
      <c r="AK195" s="44">
        <f>ROUND(AI195-AJ195,2)</f>
        <v/>
      </c>
      <c r="AL195" s="44">
        <f>ROUND(AP194*N(Debts!$D$12)/12,2)</f>
        <v/>
      </c>
      <c r="AM195" s="44">
        <f>MIN(N(Debts!$E$12),AP194+AL195)</f>
        <v/>
      </c>
      <c r="AN195" s="44">
        <f>AP194+AL195-AM195</f>
        <v/>
      </c>
      <c r="AO195" s="44">
        <f>MIN(AN195,MAX(0,$C195-SUMIFS($H195:$AU195,$H$6:$AU$6,"Rest",$H$5:$AU$5,"&lt;"&amp;AN$5)))</f>
        <v/>
      </c>
      <c r="AP195" s="44">
        <f>ROUND(AN195-AO195,2)</f>
        <v/>
      </c>
      <c r="AQ195" s="44">
        <f>ROUND(AU194*N(Debts!$D$13)/12,2)</f>
        <v/>
      </c>
      <c r="AR195" s="44">
        <f>MIN(N(Debts!$E$13),AU194+AQ195)</f>
        <v/>
      </c>
      <c r="AS195" s="44">
        <f>AU194+AQ195-AR195</f>
        <v/>
      </c>
      <c r="AT195" s="44">
        <f>MIN(AS195,MAX(0,$C195-SUMIFS($H195:$AU195,$H$6:$AU$6,"Rest",$H$5:$AU$5,"&lt;"&amp;AS$5)))</f>
        <v/>
      </c>
      <c r="AU195" s="44">
        <f>ROUND(AS195-AT195,2)</f>
        <v/>
      </c>
    </row>
    <row r="196">
      <c r="A196" s="43" t="n">
        <v>189</v>
      </c>
      <c r="B196" s="45">
        <f>EDATE(Plan!$C$7,A196-1)</f>
        <v/>
      </c>
      <c r="C196" s="46">
        <f>IF(F195&lt;=0.005,0,MAX(0,Plan!$C$6-SUMIF($H$6:$AU$6,"Min paid",H196:AU196)))</f>
        <v/>
      </c>
      <c r="D196" s="46">
        <f>SUMIF($H$6:$AU$6,"Interest",H196:AU196)</f>
        <v/>
      </c>
      <c r="E196" s="46">
        <f>SUMIF($H$6:$AU$6,"Min paid",H196:AU196)+SUMIF($H$6:$AU$6,"Extra paid",H196:AU196)</f>
        <v/>
      </c>
      <c r="F196" s="46">
        <f>SUMIF($H$6:$AU$6,"Balance",H196:AU196)</f>
        <v/>
      </c>
      <c r="G196" s="47">
        <f>IF(AND(F196&lt;=0.005,F195&gt;0.005),A196,"")</f>
        <v/>
      </c>
      <c r="H196" s="44">
        <f>ROUND(L195*N(Debts!$D$6)/12,2)</f>
        <v/>
      </c>
      <c r="I196" s="44">
        <f>MIN(N(Debts!$E$6),L195+H196)</f>
        <v/>
      </c>
      <c r="J196" s="44">
        <f>L195+H196-I196</f>
        <v/>
      </c>
      <c r="K196" s="44">
        <f>MIN(J196,MAX(0,$C196-SUMIFS($H196:$AU196,$H$6:$AU$6,"Rest",$H$5:$AU$5,"&lt;"&amp;J$5)))</f>
        <v/>
      </c>
      <c r="L196" s="44">
        <f>ROUND(J196-K196,2)</f>
        <v/>
      </c>
      <c r="M196" s="44">
        <f>ROUND(Q195*N(Debts!$D$7)/12,2)</f>
        <v/>
      </c>
      <c r="N196" s="44">
        <f>MIN(N(Debts!$E$7),Q195+M196)</f>
        <v/>
      </c>
      <c r="O196" s="44">
        <f>Q195+M196-N196</f>
        <v/>
      </c>
      <c r="P196" s="44">
        <f>MIN(O196,MAX(0,$C196-SUMIFS($H196:$AU196,$H$6:$AU$6,"Rest",$H$5:$AU$5,"&lt;"&amp;O$5)))</f>
        <v/>
      </c>
      <c r="Q196" s="44">
        <f>ROUND(O196-P196,2)</f>
        <v/>
      </c>
      <c r="R196" s="44">
        <f>ROUND(V195*N(Debts!$D$8)/12,2)</f>
        <v/>
      </c>
      <c r="S196" s="44">
        <f>MIN(N(Debts!$E$8),V195+R196)</f>
        <v/>
      </c>
      <c r="T196" s="44">
        <f>V195+R196-S196</f>
        <v/>
      </c>
      <c r="U196" s="44">
        <f>MIN(T196,MAX(0,$C196-SUMIFS($H196:$AU196,$H$6:$AU$6,"Rest",$H$5:$AU$5,"&lt;"&amp;T$5)))</f>
        <v/>
      </c>
      <c r="V196" s="44">
        <f>ROUND(T196-U196,2)</f>
        <v/>
      </c>
      <c r="W196" s="44">
        <f>ROUND(AA195*N(Debts!$D$9)/12,2)</f>
        <v/>
      </c>
      <c r="X196" s="44">
        <f>MIN(N(Debts!$E$9),AA195+W196)</f>
        <v/>
      </c>
      <c r="Y196" s="44">
        <f>AA195+W196-X196</f>
        <v/>
      </c>
      <c r="Z196" s="44">
        <f>MIN(Y196,MAX(0,$C196-SUMIFS($H196:$AU196,$H$6:$AU$6,"Rest",$H$5:$AU$5,"&lt;"&amp;Y$5)))</f>
        <v/>
      </c>
      <c r="AA196" s="44">
        <f>ROUND(Y196-Z196,2)</f>
        <v/>
      </c>
      <c r="AB196" s="44">
        <f>ROUND(AF195*N(Debts!$D$10)/12,2)</f>
        <v/>
      </c>
      <c r="AC196" s="44">
        <f>MIN(N(Debts!$E$10),AF195+AB196)</f>
        <v/>
      </c>
      <c r="AD196" s="44">
        <f>AF195+AB196-AC196</f>
        <v/>
      </c>
      <c r="AE196" s="44">
        <f>MIN(AD196,MAX(0,$C196-SUMIFS($H196:$AU196,$H$6:$AU$6,"Rest",$H$5:$AU$5,"&lt;"&amp;AD$5)))</f>
        <v/>
      </c>
      <c r="AF196" s="44">
        <f>ROUND(AD196-AE196,2)</f>
        <v/>
      </c>
      <c r="AG196" s="44">
        <f>ROUND(AK195*N(Debts!$D$11)/12,2)</f>
        <v/>
      </c>
      <c r="AH196" s="44">
        <f>MIN(N(Debts!$E$11),AK195+AG196)</f>
        <v/>
      </c>
      <c r="AI196" s="44">
        <f>AK195+AG196-AH196</f>
        <v/>
      </c>
      <c r="AJ196" s="44">
        <f>MIN(AI196,MAX(0,$C196-SUMIFS($H196:$AU196,$H$6:$AU$6,"Rest",$H$5:$AU$5,"&lt;"&amp;AI$5)))</f>
        <v/>
      </c>
      <c r="AK196" s="44">
        <f>ROUND(AI196-AJ196,2)</f>
        <v/>
      </c>
      <c r="AL196" s="44">
        <f>ROUND(AP195*N(Debts!$D$12)/12,2)</f>
        <v/>
      </c>
      <c r="AM196" s="44">
        <f>MIN(N(Debts!$E$12),AP195+AL196)</f>
        <v/>
      </c>
      <c r="AN196" s="44">
        <f>AP195+AL196-AM196</f>
        <v/>
      </c>
      <c r="AO196" s="44">
        <f>MIN(AN196,MAX(0,$C196-SUMIFS($H196:$AU196,$H$6:$AU$6,"Rest",$H$5:$AU$5,"&lt;"&amp;AN$5)))</f>
        <v/>
      </c>
      <c r="AP196" s="44">
        <f>ROUND(AN196-AO196,2)</f>
        <v/>
      </c>
      <c r="AQ196" s="44">
        <f>ROUND(AU195*N(Debts!$D$13)/12,2)</f>
        <v/>
      </c>
      <c r="AR196" s="44">
        <f>MIN(N(Debts!$E$13),AU195+AQ196)</f>
        <v/>
      </c>
      <c r="AS196" s="44">
        <f>AU195+AQ196-AR196</f>
        <v/>
      </c>
      <c r="AT196" s="44">
        <f>MIN(AS196,MAX(0,$C196-SUMIFS($H196:$AU196,$H$6:$AU$6,"Rest",$H$5:$AU$5,"&lt;"&amp;AS$5)))</f>
        <v/>
      </c>
      <c r="AU196" s="44">
        <f>ROUND(AS196-AT196,2)</f>
        <v/>
      </c>
    </row>
    <row r="197">
      <c r="A197" s="43" t="n">
        <v>190</v>
      </c>
      <c r="B197" s="45">
        <f>EDATE(Plan!$C$7,A197-1)</f>
        <v/>
      </c>
      <c r="C197" s="46">
        <f>IF(F196&lt;=0.005,0,MAX(0,Plan!$C$6-SUMIF($H$6:$AU$6,"Min paid",H197:AU197)))</f>
        <v/>
      </c>
      <c r="D197" s="46">
        <f>SUMIF($H$6:$AU$6,"Interest",H197:AU197)</f>
        <v/>
      </c>
      <c r="E197" s="46">
        <f>SUMIF($H$6:$AU$6,"Min paid",H197:AU197)+SUMIF($H$6:$AU$6,"Extra paid",H197:AU197)</f>
        <v/>
      </c>
      <c r="F197" s="46">
        <f>SUMIF($H$6:$AU$6,"Balance",H197:AU197)</f>
        <v/>
      </c>
      <c r="G197" s="47">
        <f>IF(AND(F197&lt;=0.005,F196&gt;0.005),A197,"")</f>
        <v/>
      </c>
      <c r="H197" s="44">
        <f>ROUND(L196*N(Debts!$D$6)/12,2)</f>
        <v/>
      </c>
      <c r="I197" s="44">
        <f>MIN(N(Debts!$E$6),L196+H197)</f>
        <v/>
      </c>
      <c r="J197" s="44">
        <f>L196+H197-I197</f>
        <v/>
      </c>
      <c r="K197" s="44">
        <f>MIN(J197,MAX(0,$C197-SUMIFS($H197:$AU197,$H$6:$AU$6,"Rest",$H$5:$AU$5,"&lt;"&amp;J$5)))</f>
        <v/>
      </c>
      <c r="L197" s="44">
        <f>ROUND(J197-K197,2)</f>
        <v/>
      </c>
      <c r="M197" s="44">
        <f>ROUND(Q196*N(Debts!$D$7)/12,2)</f>
        <v/>
      </c>
      <c r="N197" s="44">
        <f>MIN(N(Debts!$E$7),Q196+M197)</f>
        <v/>
      </c>
      <c r="O197" s="44">
        <f>Q196+M197-N197</f>
        <v/>
      </c>
      <c r="P197" s="44">
        <f>MIN(O197,MAX(0,$C197-SUMIFS($H197:$AU197,$H$6:$AU$6,"Rest",$H$5:$AU$5,"&lt;"&amp;O$5)))</f>
        <v/>
      </c>
      <c r="Q197" s="44">
        <f>ROUND(O197-P197,2)</f>
        <v/>
      </c>
      <c r="R197" s="44">
        <f>ROUND(V196*N(Debts!$D$8)/12,2)</f>
        <v/>
      </c>
      <c r="S197" s="44">
        <f>MIN(N(Debts!$E$8),V196+R197)</f>
        <v/>
      </c>
      <c r="T197" s="44">
        <f>V196+R197-S197</f>
        <v/>
      </c>
      <c r="U197" s="44">
        <f>MIN(T197,MAX(0,$C197-SUMIFS($H197:$AU197,$H$6:$AU$6,"Rest",$H$5:$AU$5,"&lt;"&amp;T$5)))</f>
        <v/>
      </c>
      <c r="V197" s="44">
        <f>ROUND(T197-U197,2)</f>
        <v/>
      </c>
      <c r="W197" s="44">
        <f>ROUND(AA196*N(Debts!$D$9)/12,2)</f>
        <v/>
      </c>
      <c r="X197" s="44">
        <f>MIN(N(Debts!$E$9),AA196+W197)</f>
        <v/>
      </c>
      <c r="Y197" s="44">
        <f>AA196+W197-X197</f>
        <v/>
      </c>
      <c r="Z197" s="44">
        <f>MIN(Y197,MAX(0,$C197-SUMIFS($H197:$AU197,$H$6:$AU$6,"Rest",$H$5:$AU$5,"&lt;"&amp;Y$5)))</f>
        <v/>
      </c>
      <c r="AA197" s="44">
        <f>ROUND(Y197-Z197,2)</f>
        <v/>
      </c>
      <c r="AB197" s="44">
        <f>ROUND(AF196*N(Debts!$D$10)/12,2)</f>
        <v/>
      </c>
      <c r="AC197" s="44">
        <f>MIN(N(Debts!$E$10),AF196+AB197)</f>
        <v/>
      </c>
      <c r="AD197" s="44">
        <f>AF196+AB197-AC197</f>
        <v/>
      </c>
      <c r="AE197" s="44">
        <f>MIN(AD197,MAX(0,$C197-SUMIFS($H197:$AU197,$H$6:$AU$6,"Rest",$H$5:$AU$5,"&lt;"&amp;AD$5)))</f>
        <v/>
      </c>
      <c r="AF197" s="44">
        <f>ROUND(AD197-AE197,2)</f>
        <v/>
      </c>
      <c r="AG197" s="44">
        <f>ROUND(AK196*N(Debts!$D$11)/12,2)</f>
        <v/>
      </c>
      <c r="AH197" s="44">
        <f>MIN(N(Debts!$E$11),AK196+AG197)</f>
        <v/>
      </c>
      <c r="AI197" s="44">
        <f>AK196+AG197-AH197</f>
        <v/>
      </c>
      <c r="AJ197" s="44">
        <f>MIN(AI197,MAX(0,$C197-SUMIFS($H197:$AU197,$H$6:$AU$6,"Rest",$H$5:$AU$5,"&lt;"&amp;AI$5)))</f>
        <v/>
      </c>
      <c r="AK197" s="44">
        <f>ROUND(AI197-AJ197,2)</f>
        <v/>
      </c>
      <c r="AL197" s="44">
        <f>ROUND(AP196*N(Debts!$D$12)/12,2)</f>
        <v/>
      </c>
      <c r="AM197" s="44">
        <f>MIN(N(Debts!$E$12),AP196+AL197)</f>
        <v/>
      </c>
      <c r="AN197" s="44">
        <f>AP196+AL197-AM197</f>
        <v/>
      </c>
      <c r="AO197" s="44">
        <f>MIN(AN197,MAX(0,$C197-SUMIFS($H197:$AU197,$H$6:$AU$6,"Rest",$H$5:$AU$5,"&lt;"&amp;AN$5)))</f>
        <v/>
      </c>
      <c r="AP197" s="44">
        <f>ROUND(AN197-AO197,2)</f>
        <v/>
      </c>
      <c r="AQ197" s="44">
        <f>ROUND(AU196*N(Debts!$D$13)/12,2)</f>
        <v/>
      </c>
      <c r="AR197" s="44">
        <f>MIN(N(Debts!$E$13),AU196+AQ197)</f>
        <v/>
      </c>
      <c r="AS197" s="44">
        <f>AU196+AQ197-AR197</f>
        <v/>
      </c>
      <c r="AT197" s="44">
        <f>MIN(AS197,MAX(0,$C197-SUMIFS($H197:$AU197,$H$6:$AU$6,"Rest",$H$5:$AU$5,"&lt;"&amp;AS$5)))</f>
        <v/>
      </c>
      <c r="AU197" s="44">
        <f>ROUND(AS197-AT197,2)</f>
        <v/>
      </c>
    </row>
    <row r="198">
      <c r="A198" s="43" t="n">
        <v>191</v>
      </c>
      <c r="B198" s="45">
        <f>EDATE(Plan!$C$7,A198-1)</f>
        <v/>
      </c>
      <c r="C198" s="46">
        <f>IF(F197&lt;=0.005,0,MAX(0,Plan!$C$6-SUMIF($H$6:$AU$6,"Min paid",H198:AU198)))</f>
        <v/>
      </c>
      <c r="D198" s="46">
        <f>SUMIF($H$6:$AU$6,"Interest",H198:AU198)</f>
        <v/>
      </c>
      <c r="E198" s="46">
        <f>SUMIF($H$6:$AU$6,"Min paid",H198:AU198)+SUMIF($H$6:$AU$6,"Extra paid",H198:AU198)</f>
        <v/>
      </c>
      <c r="F198" s="46">
        <f>SUMIF($H$6:$AU$6,"Balance",H198:AU198)</f>
        <v/>
      </c>
      <c r="G198" s="47">
        <f>IF(AND(F198&lt;=0.005,F197&gt;0.005),A198,"")</f>
        <v/>
      </c>
      <c r="H198" s="44">
        <f>ROUND(L197*N(Debts!$D$6)/12,2)</f>
        <v/>
      </c>
      <c r="I198" s="44">
        <f>MIN(N(Debts!$E$6),L197+H198)</f>
        <v/>
      </c>
      <c r="J198" s="44">
        <f>L197+H198-I198</f>
        <v/>
      </c>
      <c r="K198" s="44">
        <f>MIN(J198,MAX(0,$C198-SUMIFS($H198:$AU198,$H$6:$AU$6,"Rest",$H$5:$AU$5,"&lt;"&amp;J$5)))</f>
        <v/>
      </c>
      <c r="L198" s="44">
        <f>ROUND(J198-K198,2)</f>
        <v/>
      </c>
      <c r="M198" s="44">
        <f>ROUND(Q197*N(Debts!$D$7)/12,2)</f>
        <v/>
      </c>
      <c r="N198" s="44">
        <f>MIN(N(Debts!$E$7),Q197+M198)</f>
        <v/>
      </c>
      <c r="O198" s="44">
        <f>Q197+M198-N198</f>
        <v/>
      </c>
      <c r="P198" s="44">
        <f>MIN(O198,MAX(0,$C198-SUMIFS($H198:$AU198,$H$6:$AU$6,"Rest",$H$5:$AU$5,"&lt;"&amp;O$5)))</f>
        <v/>
      </c>
      <c r="Q198" s="44">
        <f>ROUND(O198-P198,2)</f>
        <v/>
      </c>
      <c r="R198" s="44">
        <f>ROUND(V197*N(Debts!$D$8)/12,2)</f>
        <v/>
      </c>
      <c r="S198" s="44">
        <f>MIN(N(Debts!$E$8),V197+R198)</f>
        <v/>
      </c>
      <c r="T198" s="44">
        <f>V197+R198-S198</f>
        <v/>
      </c>
      <c r="U198" s="44">
        <f>MIN(T198,MAX(0,$C198-SUMIFS($H198:$AU198,$H$6:$AU$6,"Rest",$H$5:$AU$5,"&lt;"&amp;T$5)))</f>
        <v/>
      </c>
      <c r="V198" s="44">
        <f>ROUND(T198-U198,2)</f>
        <v/>
      </c>
      <c r="W198" s="44">
        <f>ROUND(AA197*N(Debts!$D$9)/12,2)</f>
        <v/>
      </c>
      <c r="X198" s="44">
        <f>MIN(N(Debts!$E$9),AA197+W198)</f>
        <v/>
      </c>
      <c r="Y198" s="44">
        <f>AA197+W198-X198</f>
        <v/>
      </c>
      <c r="Z198" s="44">
        <f>MIN(Y198,MAX(0,$C198-SUMIFS($H198:$AU198,$H$6:$AU$6,"Rest",$H$5:$AU$5,"&lt;"&amp;Y$5)))</f>
        <v/>
      </c>
      <c r="AA198" s="44">
        <f>ROUND(Y198-Z198,2)</f>
        <v/>
      </c>
      <c r="AB198" s="44">
        <f>ROUND(AF197*N(Debts!$D$10)/12,2)</f>
        <v/>
      </c>
      <c r="AC198" s="44">
        <f>MIN(N(Debts!$E$10),AF197+AB198)</f>
        <v/>
      </c>
      <c r="AD198" s="44">
        <f>AF197+AB198-AC198</f>
        <v/>
      </c>
      <c r="AE198" s="44">
        <f>MIN(AD198,MAX(0,$C198-SUMIFS($H198:$AU198,$H$6:$AU$6,"Rest",$H$5:$AU$5,"&lt;"&amp;AD$5)))</f>
        <v/>
      </c>
      <c r="AF198" s="44">
        <f>ROUND(AD198-AE198,2)</f>
        <v/>
      </c>
      <c r="AG198" s="44">
        <f>ROUND(AK197*N(Debts!$D$11)/12,2)</f>
        <v/>
      </c>
      <c r="AH198" s="44">
        <f>MIN(N(Debts!$E$11),AK197+AG198)</f>
        <v/>
      </c>
      <c r="AI198" s="44">
        <f>AK197+AG198-AH198</f>
        <v/>
      </c>
      <c r="AJ198" s="44">
        <f>MIN(AI198,MAX(0,$C198-SUMIFS($H198:$AU198,$H$6:$AU$6,"Rest",$H$5:$AU$5,"&lt;"&amp;AI$5)))</f>
        <v/>
      </c>
      <c r="AK198" s="44">
        <f>ROUND(AI198-AJ198,2)</f>
        <v/>
      </c>
      <c r="AL198" s="44">
        <f>ROUND(AP197*N(Debts!$D$12)/12,2)</f>
        <v/>
      </c>
      <c r="AM198" s="44">
        <f>MIN(N(Debts!$E$12),AP197+AL198)</f>
        <v/>
      </c>
      <c r="AN198" s="44">
        <f>AP197+AL198-AM198</f>
        <v/>
      </c>
      <c r="AO198" s="44">
        <f>MIN(AN198,MAX(0,$C198-SUMIFS($H198:$AU198,$H$6:$AU$6,"Rest",$H$5:$AU$5,"&lt;"&amp;AN$5)))</f>
        <v/>
      </c>
      <c r="AP198" s="44">
        <f>ROUND(AN198-AO198,2)</f>
        <v/>
      </c>
      <c r="AQ198" s="44">
        <f>ROUND(AU197*N(Debts!$D$13)/12,2)</f>
        <v/>
      </c>
      <c r="AR198" s="44">
        <f>MIN(N(Debts!$E$13),AU197+AQ198)</f>
        <v/>
      </c>
      <c r="AS198" s="44">
        <f>AU197+AQ198-AR198</f>
        <v/>
      </c>
      <c r="AT198" s="44">
        <f>MIN(AS198,MAX(0,$C198-SUMIFS($H198:$AU198,$H$6:$AU$6,"Rest",$H$5:$AU$5,"&lt;"&amp;AS$5)))</f>
        <v/>
      </c>
      <c r="AU198" s="44">
        <f>ROUND(AS198-AT198,2)</f>
        <v/>
      </c>
    </row>
    <row r="199">
      <c r="A199" s="43" t="n">
        <v>192</v>
      </c>
      <c r="B199" s="45">
        <f>EDATE(Plan!$C$7,A199-1)</f>
        <v/>
      </c>
      <c r="C199" s="46">
        <f>IF(F198&lt;=0.005,0,MAX(0,Plan!$C$6-SUMIF($H$6:$AU$6,"Min paid",H199:AU199)))</f>
        <v/>
      </c>
      <c r="D199" s="46">
        <f>SUMIF($H$6:$AU$6,"Interest",H199:AU199)</f>
        <v/>
      </c>
      <c r="E199" s="46">
        <f>SUMIF($H$6:$AU$6,"Min paid",H199:AU199)+SUMIF($H$6:$AU$6,"Extra paid",H199:AU199)</f>
        <v/>
      </c>
      <c r="F199" s="46">
        <f>SUMIF($H$6:$AU$6,"Balance",H199:AU199)</f>
        <v/>
      </c>
      <c r="G199" s="47">
        <f>IF(AND(F199&lt;=0.005,F198&gt;0.005),A199,"")</f>
        <v/>
      </c>
      <c r="H199" s="44">
        <f>ROUND(L198*N(Debts!$D$6)/12,2)</f>
        <v/>
      </c>
      <c r="I199" s="44">
        <f>MIN(N(Debts!$E$6),L198+H199)</f>
        <v/>
      </c>
      <c r="J199" s="44">
        <f>L198+H199-I199</f>
        <v/>
      </c>
      <c r="K199" s="44">
        <f>MIN(J199,MAX(0,$C199-SUMIFS($H199:$AU199,$H$6:$AU$6,"Rest",$H$5:$AU$5,"&lt;"&amp;J$5)))</f>
        <v/>
      </c>
      <c r="L199" s="44">
        <f>ROUND(J199-K199,2)</f>
        <v/>
      </c>
      <c r="M199" s="44">
        <f>ROUND(Q198*N(Debts!$D$7)/12,2)</f>
        <v/>
      </c>
      <c r="N199" s="44">
        <f>MIN(N(Debts!$E$7),Q198+M199)</f>
        <v/>
      </c>
      <c r="O199" s="44">
        <f>Q198+M199-N199</f>
        <v/>
      </c>
      <c r="P199" s="44">
        <f>MIN(O199,MAX(0,$C199-SUMIFS($H199:$AU199,$H$6:$AU$6,"Rest",$H$5:$AU$5,"&lt;"&amp;O$5)))</f>
        <v/>
      </c>
      <c r="Q199" s="44">
        <f>ROUND(O199-P199,2)</f>
        <v/>
      </c>
      <c r="R199" s="44">
        <f>ROUND(V198*N(Debts!$D$8)/12,2)</f>
        <v/>
      </c>
      <c r="S199" s="44">
        <f>MIN(N(Debts!$E$8),V198+R199)</f>
        <v/>
      </c>
      <c r="T199" s="44">
        <f>V198+R199-S199</f>
        <v/>
      </c>
      <c r="U199" s="44">
        <f>MIN(T199,MAX(0,$C199-SUMIFS($H199:$AU199,$H$6:$AU$6,"Rest",$H$5:$AU$5,"&lt;"&amp;T$5)))</f>
        <v/>
      </c>
      <c r="V199" s="44">
        <f>ROUND(T199-U199,2)</f>
        <v/>
      </c>
      <c r="W199" s="44">
        <f>ROUND(AA198*N(Debts!$D$9)/12,2)</f>
        <v/>
      </c>
      <c r="X199" s="44">
        <f>MIN(N(Debts!$E$9),AA198+W199)</f>
        <v/>
      </c>
      <c r="Y199" s="44">
        <f>AA198+W199-X199</f>
        <v/>
      </c>
      <c r="Z199" s="44">
        <f>MIN(Y199,MAX(0,$C199-SUMIFS($H199:$AU199,$H$6:$AU$6,"Rest",$H$5:$AU$5,"&lt;"&amp;Y$5)))</f>
        <v/>
      </c>
      <c r="AA199" s="44">
        <f>ROUND(Y199-Z199,2)</f>
        <v/>
      </c>
      <c r="AB199" s="44">
        <f>ROUND(AF198*N(Debts!$D$10)/12,2)</f>
        <v/>
      </c>
      <c r="AC199" s="44">
        <f>MIN(N(Debts!$E$10),AF198+AB199)</f>
        <v/>
      </c>
      <c r="AD199" s="44">
        <f>AF198+AB199-AC199</f>
        <v/>
      </c>
      <c r="AE199" s="44">
        <f>MIN(AD199,MAX(0,$C199-SUMIFS($H199:$AU199,$H$6:$AU$6,"Rest",$H$5:$AU$5,"&lt;"&amp;AD$5)))</f>
        <v/>
      </c>
      <c r="AF199" s="44">
        <f>ROUND(AD199-AE199,2)</f>
        <v/>
      </c>
      <c r="AG199" s="44">
        <f>ROUND(AK198*N(Debts!$D$11)/12,2)</f>
        <v/>
      </c>
      <c r="AH199" s="44">
        <f>MIN(N(Debts!$E$11),AK198+AG199)</f>
        <v/>
      </c>
      <c r="AI199" s="44">
        <f>AK198+AG199-AH199</f>
        <v/>
      </c>
      <c r="AJ199" s="44">
        <f>MIN(AI199,MAX(0,$C199-SUMIFS($H199:$AU199,$H$6:$AU$6,"Rest",$H$5:$AU$5,"&lt;"&amp;AI$5)))</f>
        <v/>
      </c>
      <c r="AK199" s="44">
        <f>ROUND(AI199-AJ199,2)</f>
        <v/>
      </c>
      <c r="AL199" s="44">
        <f>ROUND(AP198*N(Debts!$D$12)/12,2)</f>
        <v/>
      </c>
      <c r="AM199" s="44">
        <f>MIN(N(Debts!$E$12),AP198+AL199)</f>
        <v/>
      </c>
      <c r="AN199" s="44">
        <f>AP198+AL199-AM199</f>
        <v/>
      </c>
      <c r="AO199" s="44">
        <f>MIN(AN199,MAX(0,$C199-SUMIFS($H199:$AU199,$H$6:$AU$6,"Rest",$H$5:$AU$5,"&lt;"&amp;AN$5)))</f>
        <v/>
      </c>
      <c r="AP199" s="44">
        <f>ROUND(AN199-AO199,2)</f>
        <v/>
      </c>
      <c r="AQ199" s="44">
        <f>ROUND(AU198*N(Debts!$D$13)/12,2)</f>
        <v/>
      </c>
      <c r="AR199" s="44">
        <f>MIN(N(Debts!$E$13),AU198+AQ199)</f>
        <v/>
      </c>
      <c r="AS199" s="44">
        <f>AU198+AQ199-AR199</f>
        <v/>
      </c>
      <c r="AT199" s="44">
        <f>MIN(AS199,MAX(0,$C199-SUMIFS($H199:$AU199,$H$6:$AU$6,"Rest",$H$5:$AU$5,"&lt;"&amp;AS$5)))</f>
        <v/>
      </c>
      <c r="AU199" s="44">
        <f>ROUND(AS199-AT199,2)</f>
        <v/>
      </c>
    </row>
    <row r="200">
      <c r="A200" s="43" t="n">
        <v>193</v>
      </c>
      <c r="B200" s="45">
        <f>EDATE(Plan!$C$7,A200-1)</f>
        <v/>
      </c>
      <c r="C200" s="46">
        <f>IF(F199&lt;=0.005,0,MAX(0,Plan!$C$6-SUMIF($H$6:$AU$6,"Min paid",H200:AU200)))</f>
        <v/>
      </c>
      <c r="D200" s="46">
        <f>SUMIF($H$6:$AU$6,"Interest",H200:AU200)</f>
        <v/>
      </c>
      <c r="E200" s="46">
        <f>SUMIF($H$6:$AU$6,"Min paid",H200:AU200)+SUMIF($H$6:$AU$6,"Extra paid",H200:AU200)</f>
        <v/>
      </c>
      <c r="F200" s="46">
        <f>SUMIF($H$6:$AU$6,"Balance",H200:AU200)</f>
        <v/>
      </c>
      <c r="G200" s="47">
        <f>IF(AND(F200&lt;=0.005,F199&gt;0.005),A200,"")</f>
        <v/>
      </c>
      <c r="H200" s="44">
        <f>ROUND(L199*N(Debts!$D$6)/12,2)</f>
        <v/>
      </c>
      <c r="I200" s="44">
        <f>MIN(N(Debts!$E$6),L199+H200)</f>
        <v/>
      </c>
      <c r="J200" s="44">
        <f>L199+H200-I200</f>
        <v/>
      </c>
      <c r="K200" s="44">
        <f>MIN(J200,MAX(0,$C200-SUMIFS($H200:$AU200,$H$6:$AU$6,"Rest",$H$5:$AU$5,"&lt;"&amp;J$5)))</f>
        <v/>
      </c>
      <c r="L200" s="44">
        <f>ROUND(J200-K200,2)</f>
        <v/>
      </c>
      <c r="M200" s="44">
        <f>ROUND(Q199*N(Debts!$D$7)/12,2)</f>
        <v/>
      </c>
      <c r="N200" s="44">
        <f>MIN(N(Debts!$E$7),Q199+M200)</f>
        <v/>
      </c>
      <c r="O200" s="44">
        <f>Q199+M200-N200</f>
        <v/>
      </c>
      <c r="P200" s="44">
        <f>MIN(O200,MAX(0,$C200-SUMIFS($H200:$AU200,$H$6:$AU$6,"Rest",$H$5:$AU$5,"&lt;"&amp;O$5)))</f>
        <v/>
      </c>
      <c r="Q200" s="44">
        <f>ROUND(O200-P200,2)</f>
        <v/>
      </c>
      <c r="R200" s="44">
        <f>ROUND(V199*N(Debts!$D$8)/12,2)</f>
        <v/>
      </c>
      <c r="S200" s="44">
        <f>MIN(N(Debts!$E$8),V199+R200)</f>
        <v/>
      </c>
      <c r="T200" s="44">
        <f>V199+R200-S200</f>
        <v/>
      </c>
      <c r="U200" s="44">
        <f>MIN(T200,MAX(0,$C200-SUMIFS($H200:$AU200,$H$6:$AU$6,"Rest",$H$5:$AU$5,"&lt;"&amp;T$5)))</f>
        <v/>
      </c>
      <c r="V200" s="44">
        <f>ROUND(T200-U200,2)</f>
        <v/>
      </c>
      <c r="W200" s="44">
        <f>ROUND(AA199*N(Debts!$D$9)/12,2)</f>
        <v/>
      </c>
      <c r="X200" s="44">
        <f>MIN(N(Debts!$E$9),AA199+W200)</f>
        <v/>
      </c>
      <c r="Y200" s="44">
        <f>AA199+W200-X200</f>
        <v/>
      </c>
      <c r="Z200" s="44">
        <f>MIN(Y200,MAX(0,$C200-SUMIFS($H200:$AU200,$H$6:$AU$6,"Rest",$H$5:$AU$5,"&lt;"&amp;Y$5)))</f>
        <v/>
      </c>
      <c r="AA200" s="44">
        <f>ROUND(Y200-Z200,2)</f>
        <v/>
      </c>
      <c r="AB200" s="44">
        <f>ROUND(AF199*N(Debts!$D$10)/12,2)</f>
        <v/>
      </c>
      <c r="AC200" s="44">
        <f>MIN(N(Debts!$E$10),AF199+AB200)</f>
        <v/>
      </c>
      <c r="AD200" s="44">
        <f>AF199+AB200-AC200</f>
        <v/>
      </c>
      <c r="AE200" s="44">
        <f>MIN(AD200,MAX(0,$C200-SUMIFS($H200:$AU200,$H$6:$AU$6,"Rest",$H$5:$AU$5,"&lt;"&amp;AD$5)))</f>
        <v/>
      </c>
      <c r="AF200" s="44">
        <f>ROUND(AD200-AE200,2)</f>
        <v/>
      </c>
      <c r="AG200" s="44">
        <f>ROUND(AK199*N(Debts!$D$11)/12,2)</f>
        <v/>
      </c>
      <c r="AH200" s="44">
        <f>MIN(N(Debts!$E$11),AK199+AG200)</f>
        <v/>
      </c>
      <c r="AI200" s="44">
        <f>AK199+AG200-AH200</f>
        <v/>
      </c>
      <c r="AJ200" s="44">
        <f>MIN(AI200,MAX(0,$C200-SUMIFS($H200:$AU200,$H$6:$AU$6,"Rest",$H$5:$AU$5,"&lt;"&amp;AI$5)))</f>
        <v/>
      </c>
      <c r="AK200" s="44">
        <f>ROUND(AI200-AJ200,2)</f>
        <v/>
      </c>
      <c r="AL200" s="44">
        <f>ROUND(AP199*N(Debts!$D$12)/12,2)</f>
        <v/>
      </c>
      <c r="AM200" s="44">
        <f>MIN(N(Debts!$E$12),AP199+AL200)</f>
        <v/>
      </c>
      <c r="AN200" s="44">
        <f>AP199+AL200-AM200</f>
        <v/>
      </c>
      <c r="AO200" s="44">
        <f>MIN(AN200,MAX(0,$C200-SUMIFS($H200:$AU200,$H$6:$AU$6,"Rest",$H$5:$AU$5,"&lt;"&amp;AN$5)))</f>
        <v/>
      </c>
      <c r="AP200" s="44">
        <f>ROUND(AN200-AO200,2)</f>
        <v/>
      </c>
      <c r="AQ200" s="44">
        <f>ROUND(AU199*N(Debts!$D$13)/12,2)</f>
        <v/>
      </c>
      <c r="AR200" s="44">
        <f>MIN(N(Debts!$E$13),AU199+AQ200)</f>
        <v/>
      </c>
      <c r="AS200" s="44">
        <f>AU199+AQ200-AR200</f>
        <v/>
      </c>
      <c r="AT200" s="44">
        <f>MIN(AS200,MAX(0,$C200-SUMIFS($H200:$AU200,$H$6:$AU$6,"Rest",$H$5:$AU$5,"&lt;"&amp;AS$5)))</f>
        <v/>
      </c>
      <c r="AU200" s="44">
        <f>ROUND(AS200-AT200,2)</f>
        <v/>
      </c>
    </row>
    <row r="201">
      <c r="A201" s="43" t="n">
        <v>194</v>
      </c>
      <c r="B201" s="45">
        <f>EDATE(Plan!$C$7,A201-1)</f>
        <v/>
      </c>
      <c r="C201" s="46">
        <f>IF(F200&lt;=0.005,0,MAX(0,Plan!$C$6-SUMIF($H$6:$AU$6,"Min paid",H201:AU201)))</f>
        <v/>
      </c>
      <c r="D201" s="46">
        <f>SUMIF($H$6:$AU$6,"Interest",H201:AU201)</f>
        <v/>
      </c>
      <c r="E201" s="46">
        <f>SUMIF($H$6:$AU$6,"Min paid",H201:AU201)+SUMIF($H$6:$AU$6,"Extra paid",H201:AU201)</f>
        <v/>
      </c>
      <c r="F201" s="46">
        <f>SUMIF($H$6:$AU$6,"Balance",H201:AU201)</f>
        <v/>
      </c>
      <c r="G201" s="47">
        <f>IF(AND(F201&lt;=0.005,F200&gt;0.005),A201,"")</f>
        <v/>
      </c>
      <c r="H201" s="44">
        <f>ROUND(L200*N(Debts!$D$6)/12,2)</f>
        <v/>
      </c>
      <c r="I201" s="44">
        <f>MIN(N(Debts!$E$6),L200+H201)</f>
        <v/>
      </c>
      <c r="J201" s="44">
        <f>L200+H201-I201</f>
        <v/>
      </c>
      <c r="K201" s="44">
        <f>MIN(J201,MAX(0,$C201-SUMIFS($H201:$AU201,$H$6:$AU$6,"Rest",$H$5:$AU$5,"&lt;"&amp;J$5)))</f>
        <v/>
      </c>
      <c r="L201" s="44">
        <f>ROUND(J201-K201,2)</f>
        <v/>
      </c>
      <c r="M201" s="44">
        <f>ROUND(Q200*N(Debts!$D$7)/12,2)</f>
        <v/>
      </c>
      <c r="N201" s="44">
        <f>MIN(N(Debts!$E$7),Q200+M201)</f>
        <v/>
      </c>
      <c r="O201" s="44">
        <f>Q200+M201-N201</f>
        <v/>
      </c>
      <c r="P201" s="44">
        <f>MIN(O201,MAX(0,$C201-SUMIFS($H201:$AU201,$H$6:$AU$6,"Rest",$H$5:$AU$5,"&lt;"&amp;O$5)))</f>
        <v/>
      </c>
      <c r="Q201" s="44">
        <f>ROUND(O201-P201,2)</f>
        <v/>
      </c>
      <c r="R201" s="44">
        <f>ROUND(V200*N(Debts!$D$8)/12,2)</f>
        <v/>
      </c>
      <c r="S201" s="44">
        <f>MIN(N(Debts!$E$8),V200+R201)</f>
        <v/>
      </c>
      <c r="T201" s="44">
        <f>V200+R201-S201</f>
        <v/>
      </c>
      <c r="U201" s="44">
        <f>MIN(T201,MAX(0,$C201-SUMIFS($H201:$AU201,$H$6:$AU$6,"Rest",$H$5:$AU$5,"&lt;"&amp;T$5)))</f>
        <v/>
      </c>
      <c r="V201" s="44">
        <f>ROUND(T201-U201,2)</f>
        <v/>
      </c>
      <c r="W201" s="44">
        <f>ROUND(AA200*N(Debts!$D$9)/12,2)</f>
        <v/>
      </c>
      <c r="X201" s="44">
        <f>MIN(N(Debts!$E$9),AA200+W201)</f>
        <v/>
      </c>
      <c r="Y201" s="44">
        <f>AA200+W201-X201</f>
        <v/>
      </c>
      <c r="Z201" s="44">
        <f>MIN(Y201,MAX(0,$C201-SUMIFS($H201:$AU201,$H$6:$AU$6,"Rest",$H$5:$AU$5,"&lt;"&amp;Y$5)))</f>
        <v/>
      </c>
      <c r="AA201" s="44">
        <f>ROUND(Y201-Z201,2)</f>
        <v/>
      </c>
      <c r="AB201" s="44">
        <f>ROUND(AF200*N(Debts!$D$10)/12,2)</f>
        <v/>
      </c>
      <c r="AC201" s="44">
        <f>MIN(N(Debts!$E$10),AF200+AB201)</f>
        <v/>
      </c>
      <c r="AD201" s="44">
        <f>AF200+AB201-AC201</f>
        <v/>
      </c>
      <c r="AE201" s="44">
        <f>MIN(AD201,MAX(0,$C201-SUMIFS($H201:$AU201,$H$6:$AU$6,"Rest",$H$5:$AU$5,"&lt;"&amp;AD$5)))</f>
        <v/>
      </c>
      <c r="AF201" s="44">
        <f>ROUND(AD201-AE201,2)</f>
        <v/>
      </c>
      <c r="AG201" s="44">
        <f>ROUND(AK200*N(Debts!$D$11)/12,2)</f>
        <v/>
      </c>
      <c r="AH201" s="44">
        <f>MIN(N(Debts!$E$11),AK200+AG201)</f>
        <v/>
      </c>
      <c r="AI201" s="44">
        <f>AK200+AG201-AH201</f>
        <v/>
      </c>
      <c r="AJ201" s="44">
        <f>MIN(AI201,MAX(0,$C201-SUMIFS($H201:$AU201,$H$6:$AU$6,"Rest",$H$5:$AU$5,"&lt;"&amp;AI$5)))</f>
        <v/>
      </c>
      <c r="AK201" s="44">
        <f>ROUND(AI201-AJ201,2)</f>
        <v/>
      </c>
      <c r="AL201" s="44">
        <f>ROUND(AP200*N(Debts!$D$12)/12,2)</f>
        <v/>
      </c>
      <c r="AM201" s="44">
        <f>MIN(N(Debts!$E$12),AP200+AL201)</f>
        <v/>
      </c>
      <c r="AN201" s="44">
        <f>AP200+AL201-AM201</f>
        <v/>
      </c>
      <c r="AO201" s="44">
        <f>MIN(AN201,MAX(0,$C201-SUMIFS($H201:$AU201,$H$6:$AU$6,"Rest",$H$5:$AU$5,"&lt;"&amp;AN$5)))</f>
        <v/>
      </c>
      <c r="AP201" s="44">
        <f>ROUND(AN201-AO201,2)</f>
        <v/>
      </c>
      <c r="AQ201" s="44">
        <f>ROUND(AU200*N(Debts!$D$13)/12,2)</f>
        <v/>
      </c>
      <c r="AR201" s="44">
        <f>MIN(N(Debts!$E$13),AU200+AQ201)</f>
        <v/>
      </c>
      <c r="AS201" s="44">
        <f>AU200+AQ201-AR201</f>
        <v/>
      </c>
      <c r="AT201" s="44">
        <f>MIN(AS201,MAX(0,$C201-SUMIFS($H201:$AU201,$H$6:$AU$6,"Rest",$H$5:$AU$5,"&lt;"&amp;AS$5)))</f>
        <v/>
      </c>
      <c r="AU201" s="44">
        <f>ROUND(AS201-AT201,2)</f>
        <v/>
      </c>
    </row>
    <row r="202">
      <c r="A202" s="43" t="n">
        <v>195</v>
      </c>
      <c r="B202" s="45">
        <f>EDATE(Plan!$C$7,A202-1)</f>
        <v/>
      </c>
      <c r="C202" s="46">
        <f>IF(F201&lt;=0.005,0,MAX(0,Plan!$C$6-SUMIF($H$6:$AU$6,"Min paid",H202:AU202)))</f>
        <v/>
      </c>
      <c r="D202" s="46">
        <f>SUMIF($H$6:$AU$6,"Interest",H202:AU202)</f>
        <v/>
      </c>
      <c r="E202" s="46">
        <f>SUMIF($H$6:$AU$6,"Min paid",H202:AU202)+SUMIF($H$6:$AU$6,"Extra paid",H202:AU202)</f>
        <v/>
      </c>
      <c r="F202" s="46">
        <f>SUMIF($H$6:$AU$6,"Balance",H202:AU202)</f>
        <v/>
      </c>
      <c r="G202" s="47">
        <f>IF(AND(F202&lt;=0.005,F201&gt;0.005),A202,"")</f>
        <v/>
      </c>
      <c r="H202" s="44">
        <f>ROUND(L201*N(Debts!$D$6)/12,2)</f>
        <v/>
      </c>
      <c r="I202" s="44">
        <f>MIN(N(Debts!$E$6),L201+H202)</f>
        <v/>
      </c>
      <c r="J202" s="44">
        <f>L201+H202-I202</f>
        <v/>
      </c>
      <c r="K202" s="44">
        <f>MIN(J202,MAX(0,$C202-SUMIFS($H202:$AU202,$H$6:$AU$6,"Rest",$H$5:$AU$5,"&lt;"&amp;J$5)))</f>
        <v/>
      </c>
      <c r="L202" s="44">
        <f>ROUND(J202-K202,2)</f>
        <v/>
      </c>
      <c r="M202" s="44">
        <f>ROUND(Q201*N(Debts!$D$7)/12,2)</f>
        <v/>
      </c>
      <c r="N202" s="44">
        <f>MIN(N(Debts!$E$7),Q201+M202)</f>
        <v/>
      </c>
      <c r="O202" s="44">
        <f>Q201+M202-N202</f>
        <v/>
      </c>
      <c r="P202" s="44">
        <f>MIN(O202,MAX(0,$C202-SUMIFS($H202:$AU202,$H$6:$AU$6,"Rest",$H$5:$AU$5,"&lt;"&amp;O$5)))</f>
        <v/>
      </c>
      <c r="Q202" s="44">
        <f>ROUND(O202-P202,2)</f>
        <v/>
      </c>
      <c r="R202" s="44">
        <f>ROUND(V201*N(Debts!$D$8)/12,2)</f>
        <v/>
      </c>
      <c r="S202" s="44">
        <f>MIN(N(Debts!$E$8),V201+R202)</f>
        <v/>
      </c>
      <c r="T202" s="44">
        <f>V201+R202-S202</f>
        <v/>
      </c>
      <c r="U202" s="44">
        <f>MIN(T202,MAX(0,$C202-SUMIFS($H202:$AU202,$H$6:$AU$6,"Rest",$H$5:$AU$5,"&lt;"&amp;T$5)))</f>
        <v/>
      </c>
      <c r="V202" s="44">
        <f>ROUND(T202-U202,2)</f>
        <v/>
      </c>
      <c r="W202" s="44">
        <f>ROUND(AA201*N(Debts!$D$9)/12,2)</f>
        <v/>
      </c>
      <c r="X202" s="44">
        <f>MIN(N(Debts!$E$9),AA201+W202)</f>
        <v/>
      </c>
      <c r="Y202" s="44">
        <f>AA201+W202-X202</f>
        <v/>
      </c>
      <c r="Z202" s="44">
        <f>MIN(Y202,MAX(0,$C202-SUMIFS($H202:$AU202,$H$6:$AU$6,"Rest",$H$5:$AU$5,"&lt;"&amp;Y$5)))</f>
        <v/>
      </c>
      <c r="AA202" s="44">
        <f>ROUND(Y202-Z202,2)</f>
        <v/>
      </c>
      <c r="AB202" s="44">
        <f>ROUND(AF201*N(Debts!$D$10)/12,2)</f>
        <v/>
      </c>
      <c r="AC202" s="44">
        <f>MIN(N(Debts!$E$10),AF201+AB202)</f>
        <v/>
      </c>
      <c r="AD202" s="44">
        <f>AF201+AB202-AC202</f>
        <v/>
      </c>
      <c r="AE202" s="44">
        <f>MIN(AD202,MAX(0,$C202-SUMIFS($H202:$AU202,$H$6:$AU$6,"Rest",$H$5:$AU$5,"&lt;"&amp;AD$5)))</f>
        <v/>
      </c>
      <c r="AF202" s="44">
        <f>ROUND(AD202-AE202,2)</f>
        <v/>
      </c>
      <c r="AG202" s="44">
        <f>ROUND(AK201*N(Debts!$D$11)/12,2)</f>
        <v/>
      </c>
      <c r="AH202" s="44">
        <f>MIN(N(Debts!$E$11),AK201+AG202)</f>
        <v/>
      </c>
      <c r="AI202" s="44">
        <f>AK201+AG202-AH202</f>
        <v/>
      </c>
      <c r="AJ202" s="44">
        <f>MIN(AI202,MAX(0,$C202-SUMIFS($H202:$AU202,$H$6:$AU$6,"Rest",$H$5:$AU$5,"&lt;"&amp;AI$5)))</f>
        <v/>
      </c>
      <c r="AK202" s="44">
        <f>ROUND(AI202-AJ202,2)</f>
        <v/>
      </c>
      <c r="AL202" s="44">
        <f>ROUND(AP201*N(Debts!$D$12)/12,2)</f>
        <v/>
      </c>
      <c r="AM202" s="44">
        <f>MIN(N(Debts!$E$12),AP201+AL202)</f>
        <v/>
      </c>
      <c r="AN202" s="44">
        <f>AP201+AL202-AM202</f>
        <v/>
      </c>
      <c r="AO202" s="44">
        <f>MIN(AN202,MAX(0,$C202-SUMIFS($H202:$AU202,$H$6:$AU$6,"Rest",$H$5:$AU$5,"&lt;"&amp;AN$5)))</f>
        <v/>
      </c>
      <c r="AP202" s="44">
        <f>ROUND(AN202-AO202,2)</f>
        <v/>
      </c>
      <c r="AQ202" s="44">
        <f>ROUND(AU201*N(Debts!$D$13)/12,2)</f>
        <v/>
      </c>
      <c r="AR202" s="44">
        <f>MIN(N(Debts!$E$13),AU201+AQ202)</f>
        <v/>
      </c>
      <c r="AS202" s="44">
        <f>AU201+AQ202-AR202</f>
        <v/>
      </c>
      <c r="AT202" s="44">
        <f>MIN(AS202,MAX(0,$C202-SUMIFS($H202:$AU202,$H$6:$AU$6,"Rest",$H$5:$AU$5,"&lt;"&amp;AS$5)))</f>
        <v/>
      </c>
      <c r="AU202" s="44">
        <f>ROUND(AS202-AT202,2)</f>
        <v/>
      </c>
    </row>
    <row r="203">
      <c r="A203" s="43" t="n">
        <v>196</v>
      </c>
      <c r="B203" s="45">
        <f>EDATE(Plan!$C$7,A203-1)</f>
        <v/>
      </c>
      <c r="C203" s="46">
        <f>IF(F202&lt;=0.005,0,MAX(0,Plan!$C$6-SUMIF($H$6:$AU$6,"Min paid",H203:AU203)))</f>
        <v/>
      </c>
      <c r="D203" s="46">
        <f>SUMIF($H$6:$AU$6,"Interest",H203:AU203)</f>
        <v/>
      </c>
      <c r="E203" s="46">
        <f>SUMIF($H$6:$AU$6,"Min paid",H203:AU203)+SUMIF($H$6:$AU$6,"Extra paid",H203:AU203)</f>
        <v/>
      </c>
      <c r="F203" s="46">
        <f>SUMIF($H$6:$AU$6,"Balance",H203:AU203)</f>
        <v/>
      </c>
      <c r="G203" s="47">
        <f>IF(AND(F203&lt;=0.005,F202&gt;0.005),A203,"")</f>
        <v/>
      </c>
      <c r="H203" s="44">
        <f>ROUND(L202*N(Debts!$D$6)/12,2)</f>
        <v/>
      </c>
      <c r="I203" s="44">
        <f>MIN(N(Debts!$E$6),L202+H203)</f>
        <v/>
      </c>
      <c r="J203" s="44">
        <f>L202+H203-I203</f>
        <v/>
      </c>
      <c r="K203" s="44">
        <f>MIN(J203,MAX(0,$C203-SUMIFS($H203:$AU203,$H$6:$AU$6,"Rest",$H$5:$AU$5,"&lt;"&amp;J$5)))</f>
        <v/>
      </c>
      <c r="L203" s="44">
        <f>ROUND(J203-K203,2)</f>
        <v/>
      </c>
      <c r="M203" s="44">
        <f>ROUND(Q202*N(Debts!$D$7)/12,2)</f>
        <v/>
      </c>
      <c r="N203" s="44">
        <f>MIN(N(Debts!$E$7),Q202+M203)</f>
        <v/>
      </c>
      <c r="O203" s="44">
        <f>Q202+M203-N203</f>
        <v/>
      </c>
      <c r="P203" s="44">
        <f>MIN(O203,MAX(0,$C203-SUMIFS($H203:$AU203,$H$6:$AU$6,"Rest",$H$5:$AU$5,"&lt;"&amp;O$5)))</f>
        <v/>
      </c>
      <c r="Q203" s="44">
        <f>ROUND(O203-P203,2)</f>
        <v/>
      </c>
      <c r="R203" s="44">
        <f>ROUND(V202*N(Debts!$D$8)/12,2)</f>
        <v/>
      </c>
      <c r="S203" s="44">
        <f>MIN(N(Debts!$E$8),V202+R203)</f>
        <v/>
      </c>
      <c r="T203" s="44">
        <f>V202+R203-S203</f>
        <v/>
      </c>
      <c r="U203" s="44">
        <f>MIN(T203,MAX(0,$C203-SUMIFS($H203:$AU203,$H$6:$AU$6,"Rest",$H$5:$AU$5,"&lt;"&amp;T$5)))</f>
        <v/>
      </c>
      <c r="V203" s="44">
        <f>ROUND(T203-U203,2)</f>
        <v/>
      </c>
      <c r="W203" s="44">
        <f>ROUND(AA202*N(Debts!$D$9)/12,2)</f>
        <v/>
      </c>
      <c r="X203" s="44">
        <f>MIN(N(Debts!$E$9),AA202+W203)</f>
        <v/>
      </c>
      <c r="Y203" s="44">
        <f>AA202+W203-X203</f>
        <v/>
      </c>
      <c r="Z203" s="44">
        <f>MIN(Y203,MAX(0,$C203-SUMIFS($H203:$AU203,$H$6:$AU$6,"Rest",$H$5:$AU$5,"&lt;"&amp;Y$5)))</f>
        <v/>
      </c>
      <c r="AA203" s="44">
        <f>ROUND(Y203-Z203,2)</f>
        <v/>
      </c>
      <c r="AB203" s="44">
        <f>ROUND(AF202*N(Debts!$D$10)/12,2)</f>
        <v/>
      </c>
      <c r="AC203" s="44">
        <f>MIN(N(Debts!$E$10),AF202+AB203)</f>
        <v/>
      </c>
      <c r="AD203" s="44">
        <f>AF202+AB203-AC203</f>
        <v/>
      </c>
      <c r="AE203" s="44">
        <f>MIN(AD203,MAX(0,$C203-SUMIFS($H203:$AU203,$H$6:$AU$6,"Rest",$H$5:$AU$5,"&lt;"&amp;AD$5)))</f>
        <v/>
      </c>
      <c r="AF203" s="44">
        <f>ROUND(AD203-AE203,2)</f>
        <v/>
      </c>
      <c r="AG203" s="44">
        <f>ROUND(AK202*N(Debts!$D$11)/12,2)</f>
        <v/>
      </c>
      <c r="AH203" s="44">
        <f>MIN(N(Debts!$E$11),AK202+AG203)</f>
        <v/>
      </c>
      <c r="AI203" s="44">
        <f>AK202+AG203-AH203</f>
        <v/>
      </c>
      <c r="AJ203" s="44">
        <f>MIN(AI203,MAX(0,$C203-SUMIFS($H203:$AU203,$H$6:$AU$6,"Rest",$H$5:$AU$5,"&lt;"&amp;AI$5)))</f>
        <v/>
      </c>
      <c r="AK203" s="44">
        <f>ROUND(AI203-AJ203,2)</f>
        <v/>
      </c>
      <c r="AL203" s="44">
        <f>ROUND(AP202*N(Debts!$D$12)/12,2)</f>
        <v/>
      </c>
      <c r="AM203" s="44">
        <f>MIN(N(Debts!$E$12),AP202+AL203)</f>
        <v/>
      </c>
      <c r="AN203" s="44">
        <f>AP202+AL203-AM203</f>
        <v/>
      </c>
      <c r="AO203" s="44">
        <f>MIN(AN203,MAX(0,$C203-SUMIFS($H203:$AU203,$H$6:$AU$6,"Rest",$H$5:$AU$5,"&lt;"&amp;AN$5)))</f>
        <v/>
      </c>
      <c r="AP203" s="44">
        <f>ROUND(AN203-AO203,2)</f>
        <v/>
      </c>
      <c r="AQ203" s="44">
        <f>ROUND(AU202*N(Debts!$D$13)/12,2)</f>
        <v/>
      </c>
      <c r="AR203" s="44">
        <f>MIN(N(Debts!$E$13),AU202+AQ203)</f>
        <v/>
      </c>
      <c r="AS203" s="44">
        <f>AU202+AQ203-AR203</f>
        <v/>
      </c>
      <c r="AT203" s="44">
        <f>MIN(AS203,MAX(0,$C203-SUMIFS($H203:$AU203,$H$6:$AU$6,"Rest",$H$5:$AU$5,"&lt;"&amp;AS$5)))</f>
        <v/>
      </c>
      <c r="AU203" s="44">
        <f>ROUND(AS203-AT203,2)</f>
        <v/>
      </c>
    </row>
    <row r="204">
      <c r="A204" s="43" t="n">
        <v>197</v>
      </c>
      <c r="B204" s="45">
        <f>EDATE(Plan!$C$7,A204-1)</f>
        <v/>
      </c>
      <c r="C204" s="46">
        <f>IF(F203&lt;=0.005,0,MAX(0,Plan!$C$6-SUMIF($H$6:$AU$6,"Min paid",H204:AU204)))</f>
        <v/>
      </c>
      <c r="D204" s="46">
        <f>SUMIF($H$6:$AU$6,"Interest",H204:AU204)</f>
        <v/>
      </c>
      <c r="E204" s="46">
        <f>SUMIF($H$6:$AU$6,"Min paid",H204:AU204)+SUMIF($H$6:$AU$6,"Extra paid",H204:AU204)</f>
        <v/>
      </c>
      <c r="F204" s="46">
        <f>SUMIF($H$6:$AU$6,"Balance",H204:AU204)</f>
        <v/>
      </c>
      <c r="G204" s="47">
        <f>IF(AND(F204&lt;=0.005,F203&gt;0.005),A204,"")</f>
        <v/>
      </c>
      <c r="H204" s="44">
        <f>ROUND(L203*N(Debts!$D$6)/12,2)</f>
        <v/>
      </c>
      <c r="I204" s="44">
        <f>MIN(N(Debts!$E$6),L203+H204)</f>
        <v/>
      </c>
      <c r="J204" s="44">
        <f>L203+H204-I204</f>
        <v/>
      </c>
      <c r="K204" s="44">
        <f>MIN(J204,MAX(0,$C204-SUMIFS($H204:$AU204,$H$6:$AU$6,"Rest",$H$5:$AU$5,"&lt;"&amp;J$5)))</f>
        <v/>
      </c>
      <c r="L204" s="44">
        <f>ROUND(J204-K204,2)</f>
        <v/>
      </c>
      <c r="M204" s="44">
        <f>ROUND(Q203*N(Debts!$D$7)/12,2)</f>
        <v/>
      </c>
      <c r="N204" s="44">
        <f>MIN(N(Debts!$E$7),Q203+M204)</f>
        <v/>
      </c>
      <c r="O204" s="44">
        <f>Q203+M204-N204</f>
        <v/>
      </c>
      <c r="P204" s="44">
        <f>MIN(O204,MAX(0,$C204-SUMIFS($H204:$AU204,$H$6:$AU$6,"Rest",$H$5:$AU$5,"&lt;"&amp;O$5)))</f>
        <v/>
      </c>
      <c r="Q204" s="44">
        <f>ROUND(O204-P204,2)</f>
        <v/>
      </c>
      <c r="R204" s="44">
        <f>ROUND(V203*N(Debts!$D$8)/12,2)</f>
        <v/>
      </c>
      <c r="S204" s="44">
        <f>MIN(N(Debts!$E$8),V203+R204)</f>
        <v/>
      </c>
      <c r="T204" s="44">
        <f>V203+R204-S204</f>
        <v/>
      </c>
      <c r="U204" s="44">
        <f>MIN(T204,MAX(0,$C204-SUMIFS($H204:$AU204,$H$6:$AU$6,"Rest",$H$5:$AU$5,"&lt;"&amp;T$5)))</f>
        <v/>
      </c>
      <c r="V204" s="44">
        <f>ROUND(T204-U204,2)</f>
        <v/>
      </c>
      <c r="W204" s="44">
        <f>ROUND(AA203*N(Debts!$D$9)/12,2)</f>
        <v/>
      </c>
      <c r="X204" s="44">
        <f>MIN(N(Debts!$E$9),AA203+W204)</f>
        <v/>
      </c>
      <c r="Y204" s="44">
        <f>AA203+W204-X204</f>
        <v/>
      </c>
      <c r="Z204" s="44">
        <f>MIN(Y204,MAX(0,$C204-SUMIFS($H204:$AU204,$H$6:$AU$6,"Rest",$H$5:$AU$5,"&lt;"&amp;Y$5)))</f>
        <v/>
      </c>
      <c r="AA204" s="44">
        <f>ROUND(Y204-Z204,2)</f>
        <v/>
      </c>
      <c r="AB204" s="44">
        <f>ROUND(AF203*N(Debts!$D$10)/12,2)</f>
        <v/>
      </c>
      <c r="AC204" s="44">
        <f>MIN(N(Debts!$E$10),AF203+AB204)</f>
        <v/>
      </c>
      <c r="AD204" s="44">
        <f>AF203+AB204-AC204</f>
        <v/>
      </c>
      <c r="AE204" s="44">
        <f>MIN(AD204,MAX(0,$C204-SUMIFS($H204:$AU204,$H$6:$AU$6,"Rest",$H$5:$AU$5,"&lt;"&amp;AD$5)))</f>
        <v/>
      </c>
      <c r="AF204" s="44">
        <f>ROUND(AD204-AE204,2)</f>
        <v/>
      </c>
      <c r="AG204" s="44">
        <f>ROUND(AK203*N(Debts!$D$11)/12,2)</f>
        <v/>
      </c>
      <c r="AH204" s="44">
        <f>MIN(N(Debts!$E$11),AK203+AG204)</f>
        <v/>
      </c>
      <c r="AI204" s="44">
        <f>AK203+AG204-AH204</f>
        <v/>
      </c>
      <c r="AJ204" s="44">
        <f>MIN(AI204,MAX(0,$C204-SUMIFS($H204:$AU204,$H$6:$AU$6,"Rest",$H$5:$AU$5,"&lt;"&amp;AI$5)))</f>
        <v/>
      </c>
      <c r="AK204" s="44">
        <f>ROUND(AI204-AJ204,2)</f>
        <v/>
      </c>
      <c r="AL204" s="44">
        <f>ROUND(AP203*N(Debts!$D$12)/12,2)</f>
        <v/>
      </c>
      <c r="AM204" s="44">
        <f>MIN(N(Debts!$E$12),AP203+AL204)</f>
        <v/>
      </c>
      <c r="AN204" s="44">
        <f>AP203+AL204-AM204</f>
        <v/>
      </c>
      <c r="AO204" s="44">
        <f>MIN(AN204,MAX(0,$C204-SUMIFS($H204:$AU204,$H$6:$AU$6,"Rest",$H$5:$AU$5,"&lt;"&amp;AN$5)))</f>
        <v/>
      </c>
      <c r="AP204" s="44">
        <f>ROUND(AN204-AO204,2)</f>
        <v/>
      </c>
      <c r="AQ204" s="44">
        <f>ROUND(AU203*N(Debts!$D$13)/12,2)</f>
        <v/>
      </c>
      <c r="AR204" s="44">
        <f>MIN(N(Debts!$E$13),AU203+AQ204)</f>
        <v/>
      </c>
      <c r="AS204" s="44">
        <f>AU203+AQ204-AR204</f>
        <v/>
      </c>
      <c r="AT204" s="44">
        <f>MIN(AS204,MAX(0,$C204-SUMIFS($H204:$AU204,$H$6:$AU$6,"Rest",$H$5:$AU$5,"&lt;"&amp;AS$5)))</f>
        <v/>
      </c>
      <c r="AU204" s="44">
        <f>ROUND(AS204-AT204,2)</f>
        <v/>
      </c>
    </row>
    <row r="205">
      <c r="A205" s="43" t="n">
        <v>198</v>
      </c>
      <c r="B205" s="45">
        <f>EDATE(Plan!$C$7,A205-1)</f>
        <v/>
      </c>
      <c r="C205" s="46">
        <f>IF(F204&lt;=0.005,0,MAX(0,Plan!$C$6-SUMIF($H$6:$AU$6,"Min paid",H205:AU205)))</f>
        <v/>
      </c>
      <c r="D205" s="46">
        <f>SUMIF($H$6:$AU$6,"Interest",H205:AU205)</f>
        <v/>
      </c>
      <c r="E205" s="46">
        <f>SUMIF($H$6:$AU$6,"Min paid",H205:AU205)+SUMIF($H$6:$AU$6,"Extra paid",H205:AU205)</f>
        <v/>
      </c>
      <c r="F205" s="46">
        <f>SUMIF($H$6:$AU$6,"Balance",H205:AU205)</f>
        <v/>
      </c>
      <c r="G205" s="47">
        <f>IF(AND(F205&lt;=0.005,F204&gt;0.005),A205,"")</f>
        <v/>
      </c>
      <c r="H205" s="44">
        <f>ROUND(L204*N(Debts!$D$6)/12,2)</f>
        <v/>
      </c>
      <c r="I205" s="44">
        <f>MIN(N(Debts!$E$6),L204+H205)</f>
        <v/>
      </c>
      <c r="J205" s="44">
        <f>L204+H205-I205</f>
        <v/>
      </c>
      <c r="K205" s="44">
        <f>MIN(J205,MAX(0,$C205-SUMIFS($H205:$AU205,$H$6:$AU$6,"Rest",$H$5:$AU$5,"&lt;"&amp;J$5)))</f>
        <v/>
      </c>
      <c r="L205" s="44">
        <f>ROUND(J205-K205,2)</f>
        <v/>
      </c>
      <c r="M205" s="44">
        <f>ROUND(Q204*N(Debts!$D$7)/12,2)</f>
        <v/>
      </c>
      <c r="N205" s="44">
        <f>MIN(N(Debts!$E$7),Q204+M205)</f>
        <v/>
      </c>
      <c r="O205" s="44">
        <f>Q204+M205-N205</f>
        <v/>
      </c>
      <c r="P205" s="44">
        <f>MIN(O205,MAX(0,$C205-SUMIFS($H205:$AU205,$H$6:$AU$6,"Rest",$H$5:$AU$5,"&lt;"&amp;O$5)))</f>
        <v/>
      </c>
      <c r="Q205" s="44">
        <f>ROUND(O205-P205,2)</f>
        <v/>
      </c>
      <c r="R205" s="44">
        <f>ROUND(V204*N(Debts!$D$8)/12,2)</f>
        <v/>
      </c>
      <c r="S205" s="44">
        <f>MIN(N(Debts!$E$8),V204+R205)</f>
        <v/>
      </c>
      <c r="T205" s="44">
        <f>V204+R205-S205</f>
        <v/>
      </c>
      <c r="U205" s="44">
        <f>MIN(T205,MAX(0,$C205-SUMIFS($H205:$AU205,$H$6:$AU$6,"Rest",$H$5:$AU$5,"&lt;"&amp;T$5)))</f>
        <v/>
      </c>
      <c r="V205" s="44">
        <f>ROUND(T205-U205,2)</f>
        <v/>
      </c>
      <c r="W205" s="44">
        <f>ROUND(AA204*N(Debts!$D$9)/12,2)</f>
        <v/>
      </c>
      <c r="X205" s="44">
        <f>MIN(N(Debts!$E$9),AA204+W205)</f>
        <v/>
      </c>
      <c r="Y205" s="44">
        <f>AA204+W205-X205</f>
        <v/>
      </c>
      <c r="Z205" s="44">
        <f>MIN(Y205,MAX(0,$C205-SUMIFS($H205:$AU205,$H$6:$AU$6,"Rest",$H$5:$AU$5,"&lt;"&amp;Y$5)))</f>
        <v/>
      </c>
      <c r="AA205" s="44">
        <f>ROUND(Y205-Z205,2)</f>
        <v/>
      </c>
      <c r="AB205" s="44">
        <f>ROUND(AF204*N(Debts!$D$10)/12,2)</f>
        <v/>
      </c>
      <c r="AC205" s="44">
        <f>MIN(N(Debts!$E$10),AF204+AB205)</f>
        <v/>
      </c>
      <c r="AD205" s="44">
        <f>AF204+AB205-AC205</f>
        <v/>
      </c>
      <c r="AE205" s="44">
        <f>MIN(AD205,MAX(0,$C205-SUMIFS($H205:$AU205,$H$6:$AU$6,"Rest",$H$5:$AU$5,"&lt;"&amp;AD$5)))</f>
        <v/>
      </c>
      <c r="AF205" s="44">
        <f>ROUND(AD205-AE205,2)</f>
        <v/>
      </c>
      <c r="AG205" s="44">
        <f>ROUND(AK204*N(Debts!$D$11)/12,2)</f>
        <v/>
      </c>
      <c r="AH205" s="44">
        <f>MIN(N(Debts!$E$11),AK204+AG205)</f>
        <v/>
      </c>
      <c r="AI205" s="44">
        <f>AK204+AG205-AH205</f>
        <v/>
      </c>
      <c r="AJ205" s="44">
        <f>MIN(AI205,MAX(0,$C205-SUMIFS($H205:$AU205,$H$6:$AU$6,"Rest",$H$5:$AU$5,"&lt;"&amp;AI$5)))</f>
        <v/>
      </c>
      <c r="AK205" s="44">
        <f>ROUND(AI205-AJ205,2)</f>
        <v/>
      </c>
      <c r="AL205" s="44">
        <f>ROUND(AP204*N(Debts!$D$12)/12,2)</f>
        <v/>
      </c>
      <c r="AM205" s="44">
        <f>MIN(N(Debts!$E$12),AP204+AL205)</f>
        <v/>
      </c>
      <c r="AN205" s="44">
        <f>AP204+AL205-AM205</f>
        <v/>
      </c>
      <c r="AO205" s="44">
        <f>MIN(AN205,MAX(0,$C205-SUMIFS($H205:$AU205,$H$6:$AU$6,"Rest",$H$5:$AU$5,"&lt;"&amp;AN$5)))</f>
        <v/>
      </c>
      <c r="AP205" s="44">
        <f>ROUND(AN205-AO205,2)</f>
        <v/>
      </c>
      <c r="AQ205" s="44">
        <f>ROUND(AU204*N(Debts!$D$13)/12,2)</f>
        <v/>
      </c>
      <c r="AR205" s="44">
        <f>MIN(N(Debts!$E$13),AU204+AQ205)</f>
        <v/>
      </c>
      <c r="AS205" s="44">
        <f>AU204+AQ205-AR205</f>
        <v/>
      </c>
      <c r="AT205" s="44">
        <f>MIN(AS205,MAX(0,$C205-SUMIFS($H205:$AU205,$H$6:$AU$6,"Rest",$H$5:$AU$5,"&lt;"&amp;AS$5)))</f>
        <v/>
      </c>
      <c r="AU205" s="44">
        <f>ROUND(AS205-AT205,2)</f>
        <v/>
      </c>
    </row>
    <row r="206">
      <c r="A206" s="43" t="n">
        <v>199</v>
      </c>
      <c r="B206" s="45">
        <f>EDATE(Plan!$C$7,A206-1)</f>
        <v/>
      </c>
      <c r="C206" s="46">
        <f>IF(F205&lt;=0.005,0,MAX(0,Plan!$C$6-SUMIF($H$6:$AU$6,"Min paid",H206:AU206)))</f>
        <v/>
      </c>
      <c r="D206" s="46">
        <f>SUMIF($H$6:$AU$6,"Interest",H206:AU206)</f>
        <v/>
      </c>
      <c r="E206" s="46">
        <f>SUMIF($H$6:$AU$6,"Min paid",H206:AU206)+SUMIF($H$6:$AU$6,"Extra paid",H206:AU206)</f>
        <v/>
      </c>
      <c r="F206" s="46">
        <f>SUMIF($H$6:$AU$6,"Balance",H206:AU206)</f>
        <v/>
      </c>
      <c r="G206" s="47">
        <f>IF(AND(F206&lt;=0.005,F205&gt;0.005),A206,"")</f>
        <v/>
      </c>
      <c r="H206" s="44">
        <f>ROUND(L205*N(Debts!$D$6)/12,2)</f>
        <v/>
      </c>
      <c r="I206" s="44">
        <f>MIN(N(Debts!$E$6),L205+H206)</f>
        <v/>
      </c>
      <c r="J206" s="44">
        <f>L205+H206-I206</f>
        <v/>
      </c>
      <c r="K206" s="44">
        <f>MIN(J206,MAX(0,$C206-SUMIFS($H206:$AU206,$H$6:$AU$6,"Rest",$H$5:$AU$5,"&lt;"&amp;J$5)))</f>
        <v/>
      </c>
      <c r="L206" s="44">
        <f>ROUND(J206-K206,2)</f>
        <v/>
      </c>
      <c r="M206" s="44">
        <f>ROUND(Q205*N(Debts!$D$7)/12,2)</f>
        <v/>
      </c>
      <c r="N206" s="44">
        <f>MIN(N(Debts!$E$7),Q205+M206)</f>
        <v/>
      </c>
      <c r="O206" s="44">
        <f>Q205+M206-N206</f>
        <v/>
      </c>
      <c r="P206" s="44">
        <f>MIN(O206,MAX(0,$C206-SUMIFS($H206:$AU206,$H$6:$AU$6,"Rest",$H$5:$AU$5,"&lt;"&amp;O$5)))</f>
        <v/>
      </c>
      <c r="Q206" s="44">
        <f>ROUND(O206-P206,2)</f>
        <v/>
      </c>
      <c r="R206" s="44">
        <f>ROUND(V205*N(Debts!$D$8)/12,2)</f>
        <v/>
      </c>
      <c r="S206" s="44">
        <f>MIN(N(Debts!$E$8),V205+R206)</f>
        <v/>
      </c>
      <c r="T206" s="44">
        <f>V205+R206-S206</f>
        <v/>
      </c>
      <c r="U206" s="44">
        <f>MIN(T206,MAX(0,$C206-SUMIFS($H206:$AU206,$H$6:$AU$6,"Rest",$H$5:$AU$5,"&lt;"&amp;T$5)))</f>
        <v/>
      </c>
      <c r="V206" s="44">
        <f>ROUND(T206-U206,2)</f>
        <v/>
      </c>
      <c r="W206" s="44">
        <f>ROUND(AA205*N(Debts!$D$9)/12,2)</f>
        <v/>
      </c>
      <c r="X206" s="44">
        <f>MIN(N(Debts!$E$9),AA205+W206)</f>
        <v/>
      </c>
      <c r="Y206" s="44">
        <f>AA205+W206-X206</f>
        <v/>
      </c>
      <c r="Z206" s="44">
        <f>MIN(Y206,MAX(0,$C206-SUMIFS($H206:$AU206,$H$6:$AU$6,"Rest",$H$5:$AU$5,"&lt;"&amp;Y$5)))</f>
        <v/>
      </c>
      <c r="AA206" s="44">
        <f>ROUND(Y206-Z206,2)</f>
        <v/>
      </c>
      <c r="AB206" s="44">
        <f>ROUND(AF205*N(Debts!$D$10)/12,2)</f>
        <v/>
      </c>
      <c r="AC206" s="44">
        <f>MIN(N(Debts!$E$10),AF205+AB206)</f>
        <v/>
      </c>
      <c r="AD206" s="44">
        <f>AF205+AB206-AC206</f>
        <v/>
      </c>
      <c r="AE206" s="44">
        <f>MIN(AD206,MAX(0,$C206-SUMIFS($H206:$AU206,$H$6:$AU$6,"Rest",$H$5:$AU$5,"&lt;"&amp;AD$5)))</f>
        <v/>
      </c>
      <c r="AF206" s="44">
        <f>ROUND(AD206-AE206,2)</f>
        <v/>
      </c>
      <c r="AG206" s="44">
        <f>ROUND(AK205*N(Debts!$D$11)/12,2)</f>
        <v/>
      </c>
      <c r="AH206" s="44">
        <f>MIN(N(Debts!$E$11),AK205+AG206)</f>
        <v/>
      </c>
      <c r="AI206" s="44">
        <f>AK205+AG206-AH206</f>
        <v/>
      </c>
      <c r="AJ206" s="44">
        <f>MIN(AI206,MAX(0,$C206-SUMIFS($H206:$AU206,$H$6:$AU$6,"Rest",$H$5:$AU$5,"&lt;"&amp;AI$5)))</f>
        <v/>
      </c>
      <c r="AK206" s="44">
        <f>ROUND(AI206-AJ206,2)</f>
        <v/>
      </c>
      <c r="AL206" s="44">
        <f>ROUND(AP205*N(Debts!$D$12)/12,2)</f>
        <v/>
      </c>
      <c r="AM206" s="44">
        <f>MIN(N(Debts!$E$12),AP205+AL206)</f>
        <v/>
      </c>
      <c r="AN206" s="44">
        <f>AP205+AL206-AM206</f>
        <v/>
      </c>
      <c r="AO206" s="44">
        <f>MIN(AN206,MAX(0,$C206-SUMIFS($H206:$AU206,$H$6:$AU$6,"Rest",$H$5:$AU$5,"&lt;"&amp;AN$5)))</f>
        <v/>
      </c>
      <c r="AP206" s="44">
        <f>ROUND(AN206-AO206,2)</f>
        <v/>
      </c>
      <c r="AQ206" s="44">
        <f>ROUND(AU205*N(Debts!$D$13)/12,2)</f>
        <v/>
      </c>
      <c r="AR206" s="44">
        <f>MIN(N(Debts!$E$13),AU205+AQ206)</f>
        <v/>
      </c>
      <c r="AS206" s="44">
        <f>AU205+AQ206-AR206</f>
        <v/>
      </c>
      <c r="AT206" s="44">
        <f>MIN(AS206,MAX(0,$C206-SUMIFS($H206:$AU206,$H$6:$AU$6,"Rest",$H$5:$AU$5,"&lt;"&amp;AS$5)))</f>
        <v/>
      </c>
      <c r="AU206" s="44">
        <f>ROUND(AS206-AT206,2)</f>
        <v/>
      </c>
    </row>
    <row r="207">
      <c r="A207" s="43" t="n">
        <v>200</v>
      </c>
      <c r="B207" s="45">
        <f>EDATE(Plan!$C$7,A207-1)</f>
        <v/>
      </c>
      <c r="C207" s="46">
        <f>IF(F206&lt;=0.005,0,MAX(0,Plan!$C$6-SUMIF($H$6:$AU$6,"Min paid",H207:AU207)))</f>
        <v/>
      </c>
      <c r="D207" s="46">
        <f>SUMIF($H$6:$AU$6,"Interest",H207:AU207)</f>
        <v/>
      </c>
      <c r="E207" s="46">
        <f>SUMIF($H$6:$AU$6,"Min paid",H207:AU207)+SUMIF($H$6:$AU$6,"Extra paid",H207:AU207)</f>
        <v/>
      </c>
      <c r="F207" s="46">
        <f>SUMIF($H$6:$AU$6,"Balance",H207:AU207)</f>
        <v/>
      </c>
      <c r="G207" s="47">
        <f>IF(AND(F207&lt;=0.005,F206&gt;0.005),A207,"")</f>
        <v/>
      </c>
      <c r="H207" s="44">
        <f>ROUND(L206*N(Debts!$D$6)/12,2)</f>
        <v/>
      </c>
      <c r="I207" s="44">
        <f>MIN(N(Debts!$E$6),L206+H207)</f>
        <v/>
      </c>
      <c r="J207" s="44">
        <f>L206+H207-I207</f>
        <v/>
      </c>
      <c r="K207" s="44">
        <f>MIN(J207,MAX(0,$C207-SUMIFS($H207:$AU207,$H$6:$AU$6,"Rest",$H$5:$AU$5,"&lt;"&amp;J$5)))</f>
        <v/>
      </c>
      <c r="L207" s="44">
        <f>ROUND(J207-K207,2)</f>
        <v/>
      </c>
      <c r="M207" s="44">
        <f>ROUND(Q206*N(Debts!$D$7)/12,2)</f>
        <v/>
      </c>
      <c r="N207" s="44">
        <f>MIN(N(Debts!$E$7),Q206+M207)</f>
        <v/>
      </c>
      <c r="O207" s="44">
        <f>Q206+M207-N207</f>
        <v/>
      </c>
      <c r="P207" s="44">
        <f>MIN(O207,MAX(0,$C207-SUMIFS($H207:$AU207,$H$6:$AU$6,"Rest",$H$5:$AU$5,"&lt;"&amp;O$5)))</f>
        <v/>
      </c>
      <c r="Q207" s="44">
        <f>ROUND(O207-P207,2)</f>
        <v/>
      </c>
      <c r="R207" s="44">
        <f>ROUND(V206*N(Debts!$D$8)/12,2)</f>
        <v/>
      </c>
      <c r="S207" s="44">
        <f>MIN(N(Debts!$E$8),V206+R207)</f>
        <v/>
      </c>
      <c r="T207" s="44">
        <f>V206+R207-S207</f>
        <v/>
      </c>
      <c r="U207" s="44">
        <f>MIN(T207,MAX(0,$C207-SUMIFS($H207:$AU207,$H$6:$AU$6,"Rest",$H$5:$AU$5,"&lt;"&amp;T$5)))</f>
        <v/>
      </c>
      <c r="V207" s="44">
        <f>ROUND(T207-U207,2)</f>
        <v/>
      </c>
      <c r="W207" s="44">
        <f>ROUND(AA206*N(Debts!$D$9)/12,2)</f>
        <v/>
      </c>
      <c r="X207" s="44">
        <f>MIN(N(Debts!$E$9),AA206+W207)</f>
        <v/>
      </c>
      <c r="Y207" s="44">
        <f>AA206+W207-X207</f>
        <v/>
      </c>
      <c r="Z207" s="44">
        <f>MIN(Y207,MAX(0,$C207-SUMIFS($H207:$AU207,$H$6:$AU$6,"Rest",$H$5:$AU$5,"&lt;"&amp;Y$5)))</f>
        <v/>
      </c>
      <c r="AA207" s="44">
        <f>ROUND(Y207-Z207,2)</f>
        <v/>
      </c>
      <c r="AB207" s="44">
        <f>ROUND(AF206*N(Debts!$D$10)/12,2)</f>
        <v/>
      </c>
      <c r="AC207" s="44">
        <f>MIN(N(Debts!$E$10),AF206+AB207)</f>
        <v/>
      </c>
      <c r="AD207" s="44">
        <f>AF206+AB207-AC207</f>
        <v/>
      </c>
      <c r="AE207" s="44">
        <f>MIN(AD207,MAX(0,$C207-SUMIFS($H207:$AU207,$H$6:$AU$6,"Rest",$H$5:$AU$5,"&lt;"&amp;AD$5)))</f>
        <v/>
      </c>
      <c r="AF207" s="44">
        <f>ROUND(AD207-AE207,2)</f>
        <v/>
      </c>
      <c r="AG207" s="44">
        <f>ROUND(AK206*N(Debts!$D$11)/12,2)</f>
        <v/>
      </c>
      <c r="AH207" s="44">
        <f>MIN(N(Debts!$E$11),AK206+AG207)</f>
        <v/>
      </c>
      <c r="AI207" s="44">
        <f>AK206+AG207-AH207</f>
        <v/>
      </c>
      <c r="AJ207" s="44">
        <f>MIN(AI207,MAX(0,$C207-SUMIFS($H207:$AU207,$H$6:$AU$6,"Rest",$H$5:$AU$5,"&lt;"&amp;AI$5)))</f>
        <v/>
      </c>
      <c r="AK207" s="44">
        <f>ROUND(AI207-AJ207,2)</f>
        <v/>
      </c>
      <c r="AL207" s="44">
        <f>ROUND(AP206*N(Debts!$D$12)/12,2)</f>
        <v/>
      </c>
      <c r="AM207" s="44">
        <f>MIN(N(Debts!$E$12),AP206+AL207)</f>
        <v/>
      </c>
      <c r="AN207" s="44">
        <f>AP206+AL207-AM207</f>
        <v/>
      </c>
      <c r="AO207" s="44">
        <f>MIN(AN207,MAX(0,$C207-SUMIFS($H207:$AU207,$H$6:$AU$6,"Rest",$H$5:$AU$5,"&lt;"&amp;AN$5)))</f>
        <v/>
      </c>
      <c r="AP207" s="44">
        <f>ROUND(AN207-AO207,2)</f>
        <v/>
      </c>
      <c r="AQ207" s="44">
        <f>ROUND(AU206*N(Debts!$D$13)/12,2)</f>
        <v/>
      </c>
      <c r="AR207" s="44">
        <f>MIN(N(Debts!$E$13),AU206+AQ207)</f>
        <v/>
      </c>
      <c r="AS207" s="44">
        <f>AU206+AQ207-AR207</f>
        <v/>
      </c>
      <c r="AT207" s="44">
        <f>MIN(AS207,MAX(0,$C207-SUMIFS($H207:$AU207,$H$6:$AU$6,"Rest",$H$5:$AU$5,"&lt;"&amp;AS$5)))</f>
        <v/>
      </c>
      <c r="AU207" s="44">
        <f>ROUND(AS207-AT207,2)</f>
        <v/>
      </c>
    </row>
    <row r="208">
      <c r="A208" s="43" t="n">
        <v>201</v>
      </c>
      <c r="B208" s="45">
        <f>EDATE(Plan!$C$7,A208-1)</f>
        <v/>
      </c>
      <c r="C208" s="46">
        <f>IF(F207&lt;=0.005,0,MAX(0,Plan!$C$6-SUMIF($H$6:$AU$6,"Min paid",H208:AU208)))</f>
        <v/>
      </c>
      <c r="D208" s="46">
        <f>SUMIF($H$6:$AU$6,"Interest",H208:AU208)</f>
        <v/>
      </c>
      <c r="E208" s="46">
        <f>SUMIF($H$6:$AU$6,"Min paid",H208:AU208)+SUMIF($H$6:$AU$6,"Extra paid",H208:AU208)</f>
        <v/>
      </c>
      <c r="F208" s="46">
        <f>SUMIF($H$6:$AU$6,"Balance",H208:AU208)</f>
        <v/>
      </c>
      <c r="G208" s="47">
        <f>IF(AND(F208&lt;=0.005,F207&gt;0.005),A208,"")</f>
        <v/>
      </c>
      <c r="H208" s="44">
        <f>ROUND(L207*N(Debts!$D$6)/12,2)</f>
        <v/>
      </c>
      <c r="I208" s="44">
        <f>MIN(N(Debts!$E$6),L207+H208)</f>
        <v/>
      </c>
      <c r="J208" s="44">
        <f>L207+H208-I208</f>
        <v/>
      </c>
      <c r="K208" s="44">
        <f>MIN(J208,MAX(0,$C208-SUMIFS($H208:$AU208,$H$6:$AU$6,"Rest",$H$5:$AU$5,"&lt;"&amp;J$5)))</f>
        <v/>
      </c>
      <c r="L208" s="44">
        <f>ROUND(J208-K208,2)</f>
        <v/>
      </c>
      <c r="M208" s="44">
        <f>ROUND(Q207*N(Debts!$D$7)/12,2)</f>
        <v/>
      </c>
      <c r="N208" s="44">
        <f>MIN(N(Debts!$E$7),Q207+M208)</f>
        <v/>
      </c>
      <c r="O208" s="44">
        <f>Q207+M208-N208</f>
        <v/>
      </c>
      <c r="P208" s="44">
        <f>MIN(O208,MAX(0,$C208-SUMIFS($H208:$AU208,$H$6:$AU$6,"Rest",$H$5:$AU$5,"&lt;"&amp;O$5)))</f>
        <v/>
      </c>
      <c r="Q208" s="44">
        <f>ROUND(O208-P208,2)</f>
        <v/>
      </c>
      <c r="R208" s="44">
        <f>ROUND(V207*N(Debts!$D$8)/12,2)</f>
        <v/>
      </c>
      <c r="S208" s="44">
        <f>MIN(N(Debts!$E$8),V207+R208)</f>
        <v/>
      </c>
      <c r="T208" s="44">
        <f>V207+R208-S208</f>
        <v/>
      </c>
      <c r="U208" s="44">
        <f>MIN(T208,MAX(0,$C208-SUMIFS($H208:$AU208,$H$6:$AU$6,"Rest",$H$5:$AU$5,"&lt;"&amp;T$5)))</f>
        <v/>
      </c>
      <c r="V208" s="44">
        <f>ROUND(T208-U208,2)</f>
        <v/>
      </c>
      <c r="W208" s="44">
        <f>ROUND(AA207*N(Debts!$D$9)/12,2)</f>
        <v/>
      </c>
      <c r="X208" s="44">
        <f>MIN(N(Debts!$E$9),AA207+W208)</f>
        <v/>
      </c>
      <c r="Y208" s="44">
        <f>AA207+W208-X208</f>
        <v/>
      </c>
      <c r="Z208" s="44">
        <f>MIN(Y208,MAX(0,$C208-SUMIFS($H208:$AU208,$H$6:$AU$6,"Rest",$H$5:$AU$5,"&lt;"&amp;Y$5)))</f>
        <v/>
      </c>
      <c r="AA208" s="44">
        <f>ROUND(Y208-Z208,2)</f>
        <v/>
      </c>
      <c r="AB208" s="44">
        <f>ROUND(AF207*N(Debts!$D$10)/12,2)</f>
        <v/>
      </c>
      <c r="AC208" s="44">
        <f>MIN(N(Debts!$E$10),AF207+AB208)</f>
        <v/>
      </c>
      <c r="AD208" s="44">
        <f>AF207+AB208-AC208</f>
        <v/>
      </c>
      <c r="AE208" s="44">
        <f>MIN(AD208,MAX(0,$C208-SUMIFS($H208:$AU208,$H$6:$AU$6,"Rest",$H$5:$AU$5,"&lt;"&amp;AD$5)))</f>
        <v/>
      </c>
      <c r="AF208" s="44">
        <f>ROUND(AD208-AE208,2)</f>
        <v/>
      </c>
      <c r="AG208" s="44">
        <f>ROUND(AK207*N(Debts!$D$11)/12,2)</f>
        <v/>
      </c>
      <c r="AH208" s="44">
        <f>MIN(N(Debts!$E$11),AK207+AG208)</f>
        <v/>
      </c>
      <c r="AI208" s="44">
        <f>AK207+AG208-AH208</f>
        <v/>
      </c>
      <c r="AJ208" s="44">
        <f>MIN(AI208,MAX(0,$C208-SUMIFS($H208:$AU208,$H$6:$AU$6,"Rest",$H$5:$AU$5,"&lt;"&amp;AI$5)))</f>
        <v/>
      </c>
      <c r="AK208" s="44">
        <f>ROUND(AI208-AJ208,2)</f>
        <v/>
      </c>
      <c r="AL208" s="44">
        <f>ROUND(AP207*N(Debts!$D$12)/12,2)</f>
        <v/>
      </c>
      <c r="AM208" s="44">
        <f>MIN(N(Debts!$E$12),AP207+AL208)</f>
        <v/>
      </c>
      <c r="AN208" s="44">
        <f>AP207+AL208-AM208</f>
        <v/>
      </c>
      <c r="AO208" s="44">
        <f>MIN(AN208,MAX(0,$C208-SUMIFS($H208:$AU208,$H$6:$AU$6,"Rest",$H$5:$AU$5,"&lt;"&amp;AN$5)))</f>
        <v/>
      </c>
      <c r="AP208" s="44">
        <f>ROUND(AN208-AO208,2)</f>
        <v/>
      </c>
      <c r="AQ208" s="44">
        <f>ROUND(AU207*N(Debts!$D$13)/12,2)</f>
        <v/>
      </c>
      <c r="AR208" s="44">
        <f>MIN(N(Debts!$E$13),AU207+AQ208)</f>
        <v/>
      </c>
      <c r="AS208" s="44">
        <f>AU207+AQ208-AR208</f>
        <v/>
      </c>
      <c r="AT208" s="44">
        <f>MIN(AS208,MAX(0,$C208-SUMIFS($H208:$AU208,$H$6:$AU$6,"Rest",$H$5:$AU$5,"&lt;"&amp;AS$5)))</f>
        <v/>
      </c>
      <c r="AU208" s="44">
        <f>ROUND(AS208-AT208,2)</f>
        <v/>
      </c>
    </row>
    <row r="209">
      <c r="A209" s="43" t="n">
        <v>202</v>
      </c>
      <c r="B209" s="45">
        <f>EDATE(Plan!$C$7,A209-1)</f>
        <v/>
      </c>
      <c r="C209" s="46">
        <f>IF(F208&lt;=0.005,0,MAX(0,Plan!$C$6-SUMIF($H$6:$AU$6,"Min paid",H209:AU209)))</f>
        <v/>
      </c>
      <c r="D209" s="46">
        <f>SUMIF($H$6:$AU$6,"Interest",H209:AU209)</f>
        <v/>
      </c>
      <c r="E209" s="46">
        <f>SUMIF($H$6:$AU$6,"Min paid",H209:AU209)+SUMIF($H$6:$AU$6,"Extra paid",H209:AU209)</f>
        <v/>
      </c>
      <c r="F209" s="46">
        <f>SUMIF($H$6:$AU$6,"Balance",H209:AU209)</f>
        <v/>
      </c>
      <c r="G209" s="47">
        <f>IF(AND(F209&lt;=0.005,F208&gt;0.005),A209,"")</f>
        <v/>
      </c>
      <c r="H209" s="44">
        <f>ROUND(L208*N(Debts!$D$6)/12,2)</f>
        <v/>
      </c>
      <c r="I209" s="44">
        <f>MIN(N(Debts!$E$6),L208+H209)</f>
        <v/>
      </c>
      <c r="J209" s="44">
        <f>L208+H209-I209</f>
        <v/>
      </c>
      <c r="K209" s="44">
        <f>MIN(J209,MAX(0,$C209-SUMIFS($H209:$AU209,$H$6:$AU$6,"Rest",$H$5:$AU$5,"&lt;"&amp;J$5)))</f>
        <v/>
      </c>
      <c r="L209" s="44">
        <f>ROUND(J209-K209,2)</f>
        <v/>
      </c>
      <c r="M209" s="44">
        <f>ROUND(Q208*N(Debts!$D$7)/12,2)</f>
        <v/>
      </c>
      <c r="N209" s="44">
        <f>MIN(N(Debts!$E$7),Q208+M209)</f>
        <v/>
      </c>
      <c r="O209" s="44">
        <f>Q208+M209-N209</f>
        <v/>
      </c>
      <c r="P209" s="44">
        <f>MIN(O209,MAX(0,$C209-SUMIFS($H209:$AU209,$H$6:$AU$6,"Rest",$H$5:$AU$5,"&lt;"&amp;O$5)))</f>
        <v/>
      </c>
      <c r="Q209" s="44">
        <f>ROUND(O209-P209,2)</f>
        <v/>
      </c>
      <c r="R209" s="44">
        <f>ROUND(V208*N(Debts!$D$8)/12,2)</f>
        <v/>
      </c>
      <c r="S209" s="44">
        <f>MIN(N(Debts!$E$8),V208+R209)</f>
        <v/>
      </c>
      <c r="T209" s="44">
        <f>V208+R209-S209</f>
        <v/>
      </c>
      <c r="U209" s="44">
        <f>MIN(T209,MAX(0,$C209-SUMIFS($H209:$AU209,$H$6:$AU$6,"Rest",$H$5:$AU$5,"&lt;"&amp;T$5)))</f>
        <v/>
      </c>
      <c r="V209" s="44">
        <f>ROUND(T209-U209,2)</f>
        <v/>
      </c>
      <c r="W209" s="44">
        <f>ROUND(AA208*N(Debts!$D$9)/12,2)</f>
        <v/>
      </c>
      <c r="X209" s="44">
        <f>MIN(N(Debts!$E$9),AA208+W209)</f>
        <v/>
      </c>
      <c r="Y209" s="44">
        <f>AA208+W209-X209</f>
        <v/>
      </c>
      <c r="Z209" s="44">
        <f>MIN(Y209,MAX(0,$C209-SUMIFS($H209:$AU209,$H$6:$AU$6,"Rest",$H$5:$AU$5,"&lt;"&amp;Y$5)))</f>
        <v/>
      </c>
      <c r="AA209" s="44">
        <f>ROUND(Y209-Z209,2)</f>
        <v/>
      </c>
      <c r="AB209" s="44">
        <f>ROUND(AF208*N(Debts!$D$10)/12,2)</f>
        <v/>
      </c>
      <c r="AC209" s="44">
        <f>MIN(N(Debts!$E$10),AF208+AB209)</f>
        <v/>
      </c>
      <c r="AD209" s="44">
        <f>AF208+AB209-AC209</f>
        <v/>
      </c>
      <c r="AE209" s="44">
        <f>MIN(AD209,MAX(0,$C209-SUMIFS($H209:$AU209,$H$6:$AU$6,"Rest",$H$5:$AU$5,"&lt;"&amp;AD$5)))</f>
        <v/>
      </c>
      <c r="AF209" s="44">
        <f>ROUND(AD209-AE209,2)</f>
        <v/>
      </c>
      <c r="AG209" s="44">
        <f>ROUND(AK208*N(Debts!$D$11)/12,2)</f>
        <v/>
      </c>
      <c r="AH209" s="44">
        <f>MIN(N(Debts!$E$11),AK208+AG209)</f>
        <v/>
      </c>
      <c r="AI209" s="44">
        <f>AK208+AG209-AH209</f>
        <v/>
      </c>
      <c r="AJ209" s="44">
        <f>MIN(AI209,MAX(0,$C209-SUMIFS($H209:$AU209,$H$6:$AU$6,"Rest",$H$5:$AU$5,"&lt;"&amp;AI$5)))</f>
        <v/>
      </c>
      <c r="AK209" s="44">
        <f>ROUND(AI209-AJ209,2)</f>
        <v/>
      </c>
      <c r="AL209" s="44">
        <f>ROUND(AP208*N(Debts!$D$12)/12,2)</f>
        <v/>
      </c>
      <c r="AM209" s="44">
        <f>MIN(N(Debts!$E$12),AP208+AL209)</f>
        <v/>
      </c>
      <c r="AN209" s="44">
        <f>AP208+AL209-AM209</f>
        <v/>
      </c>
      <c r="AO209" s="44">
        <f>MIN(AN209,MAX(0,$C209-SUMIFS($H209:$AU209,$H$6:$AU$6,"Rest",$H$5:$AU$5,"&lt;"&amp;AN$5)))</f>
        <v/>
      </c>
      <c r="AP209" s="44">
        <f>ROUND(AN209-AO209,2)</f>
        <v/>
      </c>
      <c r="AQ209" s="44">
        <f>ROUND(AU208*N(Debts!$D$13)/12,2)</f>
        <v/>
      </c>
      <c r="AR209" s="44">
        <f>MIN(N(Debts!$E$13),AU208+AQ209)</f>
        <v/>
      </c>
      <c r="AS209" s="44">
        <f>AU208+AQ209-AR209</f>
        <v/>
      </c>
      <c r="AT209" s="44">
        <f>MIN(AS209,MAX(0,$C209-SUMIFS($H209:$AU209,$H$6:$AU$6,"Rest",$H$5:$AU$5,"&lt;"&amp;AS$5)))</f>
        <v/>
      </c>
      <c r="AU209" s="44">
        <f>ROUND(AS209-AT209,2)</f>
        <v/>
      </c>
    </row>
    <row r="210">
      <c r="A210" s="43" t="n">
        <v>203</v>
      </c>
      <c r="B210" s="45">
        <f>EDATE(Plan!$C$7,A210-1)</f>
        <v/>
      </c>
      <c r="C210" s="46">
        <f>IF(F209&lt;=0.005,0,MAX(0,Plan!$C$6-SUMIF($H$6:$AU$6,"Min paid",H210:AU210)))</f>
        <v/>
      </c>
      <c r="D210" s="46">
        <f>SUMIF($H$6:$AU$6,"Interest",H210:AU210)</f>
        <v/>
      </c>
      <c r="E210" s="46">
        <f>SUMIF($H$6:$AU$6,"Min paid",H210:AU210)+SUMIF($H$6:$AU$6,"Extra paid",H210:AU210)</f>
        <v/>
      </c>
      <c r="F210" s="46">
        <f>SUMIF($H$6:$AU$6,"Balance",H210:AU210)</f>
        <v/>
      </c>
      <c r="G210" s="47">
        <f>IF(AND(F210&lt;=0.005,F209&gt;0.005),A210,"")</f>
        <v/>
      </c>
      <c r="H210" s="44">
        <f>ROUND(L209*N(Debts!$D$6)/12,2)</f>
        <v/>
      </c>
      <c r="I210" s="44">
        <f>MIN(N(Debts!$E$6),L209+H210)</f>
        <v/>
      </c>
      <c r="J210" s="44">
        <f>L209+H210-I210</f>
        <v/>
      </c>
      <c r="K210" s="44">
        <f>MIN(J210,MAX(0,$C210-SUMIFS($H210:$AU210,$H$6:$AU$6,"Rest",$H$5:$AU$5,"&lt;"&amp;J$5)))</f>
        <v/>
      </c>
      <c r="L210" s="44">
        <f>ROUND(J210-K210,2)</f>
        <v/>
      </c>
      <c r="M210" s="44">
        <f>ROUND(Q209*N(Debts!$D$7)/12,2)</f>
        <v/>
      </c>
      <c r="N210" s="44">
        <f>MIN(N(Debts!$E$7),Q209+M210)</f>
        <v/>
      </c>
      <c r="O210" s="44">
        <f>Q209+M210-N210</f>
        <v/>
      </c>
      <c r="P210" s="44">
        <f>MIN(O210,MAX(0,$C210-SUMIFS($H210:$AU210,$H$6:$AU$6,"Rest",$H$5:$AU$5,"&lt;"&amp;O$5)))</f>
        <v/>
      </c>
      <c r="Q210" s="44">
        <f>ROUND(O210-P210,2)</f>
        <v/>
      </c>
      <c r="R210" s="44">
        <f>ROUND(V209*N(Debts!$D$8)/12,2)</f>
        <v/>
      </c>
      <c r="S210" s="44">
        <f>MIN(N(Debts!$E$8),V209+R210)</f>
        <v/>
      </c>
      <c r="T210" s="44">
        <f>V209+R210-S210</f>
        <v/>
      </c>
      <c r="U210" s="44">
        <f>MIN(T210,MAX(0,$C210-SUMIFS($H210:$AU210,$H$6:$AU$6,"Rest",$H$5:$AU$5,"&lt;"&amp;T$5)))</f>
        <v/>
      </c>
      <c r="V210" s="44">
        <f>ROUND(T210-U210,2)</f>
        <v/>
      </c>
      <c r="W210" s="44">
        <f>ROUND(AA209*N(Debts!$D$9)/12,2)</f>
        <v/>
      </c>
      <c r="X210" s="44">
        <f>MIN(N(Debts!$E$9),AA209+W210)</f>
        <v/>
      </c>
      <c r="Y210" s="44">
        <f>AA209+W210-X210</f>
        <v/>
      </c>
      <c r="Z210" s="44">
        <f>MIN(Y210,MAX(0,$C210-SUMIFS($H210:$AU210,$H$6:$AU$6,"Rest",$H$5:$AU$5,"&lt;"&amp;Y$5)))</f>
        <v/>
      </c>
      <c r="AA210" s="44">
        <f>ROUND(Y210-Z210,2)</f>
        <v/>
      </c>
      <c r="AB210" s="44">
        <f>ROUND(AF209*N(Debts!$D$10)/12,2)</f>
        <v/>
      </c>
      <c r="AC210" s="44">
        <f>MIN(N(Debts!$E$10),AF209+AB210)</f>
        <v/>
      </c>
      <c r="AD210" s="44">
        <f>AF209+AB210-AC210</f>
        <v/>
      </c>
      <c r="AE210" s="44">
        <f>MIN(AD210,MAX(0,$C210-SUMIFS($H210:$AU210,$H$6:$AU$6,"Rest",$H$5:$AU$5,"&lt;"&amp;AD$5)))</f>
        <v/>
      </c>
      <c r="AF210" s="44">
        <f>ROUND(AD210-AE210,2)</f>
        <v/>
      </c>
      <c r="AG210" s="44">
        <f>ROUND(AK209*N(Debts!$D$11)/12,2)</f>
        <v/>
      </c>
      <c r="AH210" s="44">
        <f>MIN(N(Debts!$E$11),AK209+AG210)</f>
        <v/>
      </c>
      <c r="AI210" s="44">
        <f>AK209+AG210-AH210</f>
        <v/>
      </c>
      <c r="AJ210" s="44">
        <f>MIN(AI210,MAX(0,$C210-SUMIFS($H210:$AU210,$H$6:$AU$6,"Rest",$H$5:$AU$5,"&lt;"&amp;AI$5)))</f>
        <v/>
      </c>
      <c r="AK210" s="44">
        <f>ROUND(AI210-AJ210,2)</f>
        <v/>
      </c>
      <c r="AL210" s="44">
        <f>ROUND(AP209*N(Debts!$D$12)/12,2)</f>
        <v/>
      </c>
      <c r="AM210" s="44">
        <f>MIN(N(Debts!$E$12),AP209+AL210)</f>
        <v/>
      </c>
      <c r="AN210" s="44">
        <f>AP209+AL210-AM210</f>
        <v/>
      </c>
      <c r="AO210" s="44">
        <f>MIN(AN210,MAX(0,$C210-SUMIFS($H210:$AU210,$H$6:$AU$6,"Rest",$H$5:$AU$5,"&lt;"&amp;AN$5)))</f>
        <v/>
      </c>
      <c r="AP210" s="44">
        <f>ROUND(AN210-AO210,2)</f>
        <v/>
      </c>
      <c r="AQ210" s="44">
        <f>ROUND(AU209*N(Debts!$D$13)/12,2)</f>
        <v/>
      </c>
      <c r="AR210" s="44">
        <f>MIN(N(Debts!$E$13),AU209+AQ210)</f>
        <v/>
      </c>
      <c r="AS210" s="44">
        <f>AU209+AQ210-AR210</f>
        <v/>
      </c>
      <c r="AT210" s="44">
        <f>MIN(AS210,MAX(0,$C210-SUMIFS($H210:$AU210,$H$6:$AU$6,"Rest",$H$5:$AU$5,"&lt;"&amp;AS$5)))</f>
        <v/>
      </c>
      <c r="AU210" s="44">
        <f>ROUND(AS210-AT210,2)</f>
        <v/>
      </c>
    </row>
    <row r="211">
      <c r="A211" s="43" t="n">
        <v>204</v>
      </c>
      <c r="B211" s="45">
        <f>EDATE(Plan!$C$7,A211-1)</f>
        <v/>
      </c>
      <c r="C211" s="46">
        <f>IF(F210&lt;=0.005,0,MAX(0,Plan!$C$6-SUMIF($H$6:$AU$6,"Min paid",H211:AU211)))</f>
        <v/>
      </c>
      <c r="D211" s="46">
        <f>SUMIF($H$6:$AU$6,"Interest",H211:AU211)</f>
        <v/>
      </c>
      <c r="E211" s="46">
        <f>SUMIF($H$6:$AU$6,"Min paid",H211:AU211)+SUMIF($H$6:$AU$6,"Extra paid",H211:AU211)</f>
        <v/>
      </c>
      <c r="F211" s="46">
        <f>SUMIF($H$6:$AU$6,"Balance",H211:AU211)</f>
        <v/>
      </c>
      <c r="G211" s="47">
        <f>IF(AND(F211&lt;=0.005,F210&gt;0.005),A211,"")</f>
        <v/>
      </c>
      <c r="H211" s="44">
        <f>ROUND(L210*N(Debts!$D$6)/12,2)</f>
        <v/>
      </c>
      <c r="I211" s="44">
        <f>MIN(N(Debts!$E$6),L210+H211)</f>
        <v/>
      </c>
      <c r="J211" s="44">
        <f>L210+H211-I211</f>
        <v/>
      </c>
      <c r="K211" s="44">
        <f>MIN(J211,MAX(0,$C211-SUMIFS($H211:$AU211,$H$6:$AU$6,"Rest",$H$5:$AU$5,"&lt;"&amp;J$5)))</f>
        <v/>
      </c>
      <c r="L211" s="44">
        <f>ROUND(J211-K211,2)</f>
        <v/>
      </c>
      <c r="M211" s="44">
        <f>ROUND(Q210*N(Debts!$D$7)/12,2)</f>
        <v/>
      </c>
      <c r="N211" s="44">
        <f>MIN(N(Debts!$E$7),Q210+M211)</f>
        <v/>
      </c>
      <c r="O211" s="44">
        <f>Q210+M211-N211</f>
        <v/>
      </c>
      <c r="P211" s="44">
        <f>MIN(O211,MAX(0,$C211-SUMIFS($H211:$AU211,$H$6:$AU$6,"Rest",$H$5:$AU$5,"&lt;"&amp;O$5)))</f>
        <v/>
      </c>
      <c r="Q211" s="44">
        <f>ROUND(O211-P211,2)</f>
        <v/>
      </c>
      <c r="R211" s="44">
        <f>ROUND(V210*N(Debts!$D$8)/12,2)</f>
        <v/>
      </c>
      <c r="S211" s="44">
        <f>MIN(N(Debts!$E$8),V210+R211)</f>
        <v/>
      </c>
      <c r="T211" s="44">
        <f>V210+R211-S211</f>
        <v/>
      </c>
      <c r="U211" s="44">
        <f>MIN(T211,MAX(0,$C211-SUMIFS($H211:$AU211,$H$6:$AU$6,"Rest",$H$5:$AU$5,"&lt;"&amp;T$5)))</f>
        <v/>
      </c>
      <c r="V211" s="44">
        <f>ROUND(T211-U211,2)</f>
        <v/>
      </c>
      <c r="W211" s="44">
        <f>ROUND(AA210*N(Debts!$D$9)/12,2)</f>
        <v/>
      </c>
      <c r="X211" s="44">
        <f>MIN(N(Debts!$E$9),AA210+W211)</f>
        <v/>
      </c>
      <c r="Y211" s="44">
        <f>AA210+W211-X211</f>
        <v/>
      </c>
      <c r="Z211" s="44">
        <f>MIN(Y211,MAX(0,$C211-SUMIFS($H211:$AU211,$H$6:$AU$6,"Rest",$H$5:$AU$5,"&lt;"&amp;Y$5)))</f>
        <v/>
      </c>
      <c r="AA211" s="44">
        <f>ROUND(Y211-Z211,2)</f>
        <v/>
      </c>
      <c r="AB211" s="44">
        <f>ROUND(AF210*N(Debts!$D$10)/12,2)</f>
        <v/>
      </c>
      <c r="AC211" s="44">
        <f>MIN(N(Debts!$E$10),AF210+AB211)</f>
        <v/>
      </c>
      <c r="AD211" s="44">
        <f>AF210+AB211-AC211</f>
        <v/>
      </c>
      <c r="AE211" s="44">
        <f>MIN(AD211,MAX(0,$C211-SUMIFS($H211:$AU211,$H$6:$AU$6,"Rest",$H$5:$AU$5,"&lt;"&amp;AD$5)))</f>
        <v/>
      </c>
      <c r="AF211" s="44">
        <f>ROUND(AD211-AE211,2)</f>
        <v/>
      </c>
      <c r="AG211" s="44">
        <f>ROUND(AK210*N(Debts!$D$11)/12,2)</f>
        <v/>
      </c>
      <c r="AH211" s="44">
        <f>MIN(N(Debts!$E$11),AK210+AG211)</f>
        <v/>
      </c>
      <c r="AI211" s="44">
        <f>AK210+AG211-AH211</f>
        <v/>
      </c>
      <c r="AJ211" s="44">
        <f>MIN(AI211,MAX(0,$C211-SUMIFS($H211:$AU211,$H$6:$AU$6,"Rest",$H$5:$AU$5,"&lt;"&amp;AI$5)))</f>
        <v/>
      </c>
      <c r="AK211" s="44">
        <f>ROUND(AI211-AJ211,2)</f>
        <v/>
      </c>
      <c r="AL211" s="44">
        <f>ROUND(AP210*N(Debts!$D$12)/12,2)</f>
        <v/>
      </c>
      <c r="AM211" s="44">
        <f>MIN(N(Debts!$E$12),AP210+AL211)</f>
        <v/>
      </c>
      <c r="AN211" s="44">
        <f>AP210+AL211-AM211</f>
        <v/>
      </c>
      <c r="AO211" s="44">
        <f>MIN(AN211,MAX(0,$C211-SUMIFS($H211:$AU211,$H$6:$AU$6,"Rest",$H$5:$AU$5,"&lt;"&amp;AN$5)))</f>
        <v/>
      </c>
      <c r="AP211" s="44">
        <f>ROUND(AN211-AO211,2)</f>
        <v/>
      </c>
      <c r="AQ211" s="44">
        <f>ROUND(AU210*N(Debts!$D$13)/12,2)</f>
        <v/>
      </c>
      <c r="AR211" s="44">
        <f>MIN(N(Debts!$E$13),AU210+AQ211)</f>
        <v/>
      </c>
      <c r="AS211" s="44">
        <f>AU210+AQ211-AR211</f>
        <v/>
      </c>
      <c r="AT211" s="44">
        <f>MIN(AS211,MAX(0,$C211-SUMIFS($H211:$AU211,$H$6:$AU$6,"Rest",$H$5:$AU$5,"&lt;"&amp;AS$5)))</f>
        <v/>
      </c>
      <c r="AU211" s="44">
        <f>ROUND(AS211-AT211,2)</f>
        <v/>
      </c>
    </row>
    <row r="212">
      <c r="A212" s="43" t="n">
        <v>205</v>
      </c>
      <c r="B212" s="45">
        <f>EDATE(Plan!$C$7,A212-1)</f>
        <v/>
      </c>
      <c r="C212" s="46">
        <f>IF(F211&lt;=0.005,0,MAX(0,Plan!$C$6-SUMIF($H$6:$AU$6,"Min paid",H212:AU212)))</f>
        <v/>
      </c>
      <c r="D212" s="46">
        <f>SUMIF($H$6:$AU$6,"Interest",H212:AU212)</f>
        <v/>
      </c>
      <c r="E212" s="46">
        <f>SUMIF($H$6:$AU$6,"Min paid",H212:AU212)+SUMIF($H$6:$AU$6,"Extra paid",H212:AU212)</f>
        <v/>
      </c>
      <c r="F212" s="46">
        <f>SUMIF($H$6:$AU$6,"Balance",H212:AU212)</f>
        <v/>
      </c>
      <c r="G212" s="47">
        <f>IF(AND(F212&lt;=0.005,F211&gt;0.005),A212,"")</f>
        <v/>
      </c>
      <c r="H212" s="44">
        <f>ROUND(L211*N(Debts!$D$6)/12,2)</f>
        <v/>
      </c>
      <c r="I212" s="44">
        <f>MIN(N(Debts!$E$6),L211+H212)</f>
        <v/>
      </c>
      <c r="J212" s="44">
        <f>L211+H212-I212</f>
        <v/>
      </c>
      <c r="K212" s="44">
        <f>MIN(J212,MAX(0,$C212-SUMIFS($H212:$AU212,$H$6:$AU$6,"Rest",$H$5:$AU$5,"&lt;"&amp;J$5)))</f>
        <v/>
      </c>
      <c r="L212" s="44">
        <f>ROUND(J212-K212,2)</f>
        <v/>
      </c>
      <c r="M212" s="44">
        <f>ROUND(Q211*N(Debts!$D$7)/12,2)</f>
        <v/>
      </c>
      <c r="N212" s="44">
        <f>MIN(N(Debts!$E$7),Q211+M212)</f>
        <v/>
      </c>
      <c r="O212" s="44">
        <f>Q211+M212-N212</f>
        <v/>
      </c>
      <c r="P212" s="44">
        <f>MIN(O212,MAX(0,$C212-SUMIFS($H212:$AU212,$H$6:$AU$6,"Rest",$H$5:$AU$5,"&lt;"&amp;O$5)))</f>
        <v/>
      </c>
      <c r="Q212" s="44">
        <f>ROUND(O212-P212,2)</f>
        <v/>
      </c>
      <c r="R212" s="44">
        <f>ROUND(V211*N(Debts!$D$8)/12,2)</f>
        <v/>
      </c>
      <c r="S212" s="44">
        <f>MIN(N(Debts!$E$8),V211+R212)</f>
        <v/>
      </c>
      <c r="T212" s="44">
        <f>V211+R212-S212</f>
        <v/>
      </c>
      <c r="U212" s="44">
        <f>MIN(T212,MAX(0,$C212-SUMIFS($H212:$AU212,$H$6:$AU$6,"Rest",$H$5:$AU$5,"&lt;"&amp;T$5)))</f>
        <v/>
      </c>
      <c r="V212" s="44">
        <f>ROUND(T212-U212,2)</f>
        <v/>
      </c>
      <c r="W212" s="44">
        <f>ROUND(AA211*N(Debts!$D$9)/12,2)</f>
        <v/>
      </c>
      <c r="X212" s="44">
        <f>MIN(N(Debts!$E$9),AA211+W212)</f>
        <v/>
      </c>
      <c r="Y212" s="44">
        <f>AA211+W212-X212</f>
        <v/>
      </c>
      <c r="Z212" s="44">
        <f>MIN(Y212,MAX(0,$C212-SUMIFS($H212:$AU212,$H$6:$AU$6,"Rest",$H$5:$AU$5,"&lt;"&amp;Y$5)))</f>
        <v/>
      </c>
      <c r="AA212" s="44">
        <f>ROUND(Y212-Z212,2)</f>
        <v/>
      </c>
      <c r="AB212" s="44">
        <f>ROUND(AF211*N(Debts!$D$10)/12,2)</f>
        <v/>
      </c>
      <c r="AC212" s="44">
        <f>MIN(N(Debts!$E$10),AF211+AB212)</f>
        <v/>
      </c>
      <c r="AD212" s="44">
        <f>AF211+AB212-AC212</f>
        <v/>
      </c>
      <c r="AE212" s="44">
        <f>MIN(AD212,MAX(0,$C212-SUMIFS($H212:$AU212,$H$6:$AU$6,"Rest",$H$5:$AU$5,"&lt;"&amp;AD$5)))</f>
        <v/>
      </c>
      <c r="AF212" s="44">
        <f>ROUND(AD212-AE212,2)</f>
        <v/>
      </c>
      <c r="AG212" s="44">
        <f>ROUND(AK211*N(Debts!$D$11)/12,2)</f>
        <v/>
      </c>
      <c r="AH212" s="44">
        <f>MIN(N(Debts!$E$11),AK211+AG212)</f>
        <v/>
      </c>
      <c r="AI212" s="44">
        <f>AK211+AG212-AH212</f>
        <v/>
      </c>
      <c r="AJ212" s="44">
        <f>MIN(AI212,MAX(0,$C212-SUMIFS($H212:$AU212,$H$6:$AU$6,"Rest",$H$5:$AU$5,"&lt;"&amp;AI$5)))</f>
        <v/>
      </c>
      <c r="AK212" s="44">
        <f>ROUND(AI212-AJ212,2)</f>
        <v/>
      </c>
      <c r="AL212" s="44">
        <f>ROUND(AP211*N(Debts!$D$12)/12,2)</f>
        <v/>
      </c>
      <c r="AM212" s="44">
        <f>MIN(N(Debts!$E$12),AP211+AL212)</f>
        <v/>
      </c>
      <c r="AN212" s="44">
        <f>AP211+AL212-AM212</f>
        <v/>
      </c>
      <c r="AO212" s="44">
        <f>MIN(AN212,MAX(0,$C212-SUMIFS($H212:$AU212,$H$6:$AU$6,"Rest",$H$5:$AU$5,"&lt;"&amp;AN$5)))</f>
        <v/>
      </c>
      <c r="AP212" s="44">
        <f>ROUND(AN212-AO212,2)</f>
        <v/>
      </c>
      <c r="AQ212" s="44">
        <f>ROUND(AU211*N(Debts!$D$13)/12,2)</f>
        <v/>
      </c>
      <c r="AR212" s="44">
        <f>MIN(N(Debts!$E$13),AU211+AQ212)</f>
        <v/>
      </c>
      <c r="AS212" s="44">
        <f>AU211+AQ212-AR212</f>
        <v/>
      </c>
      <c r="AT212" s="44">
        <f>MIN(AS212,MAX(0,$C212-SUMIFS($H212:$AU212,$H$6:$AU$6,"Rest",$H$5:$AU$5,"&lt;"&amp;AS$5)))</f>
        <v/>
      </c>
      <c r="AU212" s="44">
        <f>ROUND(AS212-AT212,2)</f>
        <v/>
      </c>
    </row>
    <row r="213">
      <c r="A213" s="43" t="n">
        <v>206</v>
      </c>
      <c r="B213" s="45">
        <f>EDATE(Plan!$C$7,A213-1)</f>
        <v/>
      </c>
      <c r="C213" s="46">
        <f>IF(F212&lt;=0.005,0,MAX(0,Plan!$C$6-SUMIF($H$6:$AU$6,"Min paid",H213:AU213)))</f>
        <v/>
      </c>
      <c r="D213" s="46">
        <f>SUMIF($H$6:$AU$6,"Interest",H213:AU213)</f>
        <v/>
      </c>
      <c r="E213" s="46">
        <f>SUMIF($H$6:$AU$6,"Min paid",H213:AU213)+SUMIF($H$6:$AU$6,"Extra paid",H213:AU213)</f>
        <v/>
      </c>
      <c r="F213" s="46">
        <f>SUMIF($H$6:$AU$6,"Balance",H213:AU213)</f>
        <v/>
      </c>
      <c r="G213" s="47">
        <f>IF(AND(F213&lt;=0.005,F212&gt;0.005),A213,"")</f>
        <v/>
      </c>
      <c r="H213" s="44">
        <f>ROUND(L212*N(Debts!$D$6)/12,2)</f>
        <v/>
      </c>
      <c r="I213" s="44">
        <f>MIN(N(Debts!$E$6),L212+H213)</f>
        <v/>
      </c>
      <c r="J213" s="44">
        <f>L212+H213-I213</f>
        <v/>
      </c>
      <c r="K213" s="44">
        <f>MIN(J213,MAX(0,$C213-SUMIFS($H213:$AU213,$H$6:$AU$6,"Rest",$H$5:$AU$5,"&lt;"&amp;J$5)))</f>
        <v/>
      </c>
      <c r="L213" s="44">
        <f>ROUND(J213-K213,2)</f>
        <v/>
      </c>
      <c r="M213" s="44">
        <f>ROUND(Q212*N(Debts!$D$7)/12,2)</f>
        <v/>
      </c>
      <c r="N213" s="44">
        <f>MIN(N(Debts!$E$7),Q212+M213)</f>
        <v/>
      </c>
      <c r="O213" s="44">
        <f>Q212+M213-N213</f>
        <v/>
      </c>
      <c r="P213" s="44">
        <f>MIN(O213,MAX(0,$C213-SUMIFS($H213:$AU213,$H$6:$AU$6,"Rest",$H$5:$AU$5,"&lt;"&amp;O$5)))</f>
        <v/>
      </c>
      <c r="Q213" s="44">
        <f>ROUND(O213-P213,2)</f>
        <v/>
      </c>
      <c r="R213" s="44">
        <f>ROUND(V212*N(Debts!$D$8)/12,2)</f>
        <v/>
      </c>
      <c r="S213" s="44">
        <f>MIN(N(Debts!$E$8),V212+R213)</f>
        <v/>
      </c>
      <c r="T213" s="44">
        <f>V212+R213-S213</f>
        <v/>
      </c>
      <c r="U213" s="44">
        <f>MIN(T213,MAX(0,$C213-SUMIFS($H213:$AU213,$H$6:$AU$6,"Rest",$H$5:$AU$5,"&lt;"&amp;T$5)))</f>
        <v/>
      </c>
      <c r="V213" s="44">
        <f>ROUND(T213-U213,2)</f>
        <v/>
      </c>
      <c r="W213" s="44">
        <f>ROUND(AA212*N(Debts!$D$9)/12,2)</f>
        <v/>
      </c>
      <c r="X213" s="44">
        <f>MIN(N(Debts!$E$9),AA212+W213)</f>
        <v/>
      </c>
      <c r="Y213" s="44">
        <f>AA212+W213-X213</f>
        <v/>
      </c>
      <c r="Z213" s="44">
        <f>MIN(Y213,MAX(0,$C213-SUMIFS($H213:$AU213,$H$6:$AU$6,"Rest",$H$5:$AU$5,"&lt;"&amp;Y$5)))</f>
        <v/>
      </c>
      <c r="AA213" s="44">
        <f>ROUND(Y213-Z213,2)</f>
        <v/>
      </c>
      <c r="AB213" s="44">
        <f>ROUND(AF212*N(Debts!$D$10)/12,2)</f>
        <v/>
      </c>
      <c r="AC213" s="44">
        <f>MIN(N(Debts!$E$10),AF212+AB213)</f>
        <v/>
      </c>
      <c r="AD213" s="44">
        <f>AF212+AB213-AC213</f>
        <v/>
      </c>
      <c r="AE213" s="44">
        <f>MIN(AD213,MAX(0,$C213-SUMIFS($H213:$AU213,$H$6:$AU$6,"Rest",$H$5:$AU$5,"&lt;"&amp;AD$5)))</f>
        <v/>
      </c>
      <c r="AF213" s="44">
        <f>ROUND(AD213-AE213,2)</f>
        <v/>
      </c>
      <c r="AG213" s="44">
        <f>ROUND(AK212*N(Debts!$D$11)/12,2)</f>
        <v/>
      </c>
      <c r="AH213" s="44">
        <f>MIN(N(Debts!$E$11),AK212+AG213)</f>
        <v/>
      </c>
      <c r="AI213" s="44">
        <f>AK212+AG213-AH213</f>
        <v/>
      </c>
      <c r="AJ213" s="44">
        <f>MIN(AI213,MAX(0,$C213-SUMIFS($H213:$AU213,$H$6:$AU$6,"Rest",$H$5:$AU$5,"&lt;"&amp;AI$5)))</f>
        <v/>
      </c>
      <c r="AK213" s="44">
        <f>ROUND(AI213-AJ213,2)</f>
        <v/>
      </c>
      <c r="AL213" s="44">
        <f>ROUND(AP212*N(Debts!$D$12)/12,2)</f>
        <v/>
      </c>
      <c r="AM213" s="44">
        <f>MIN(N(Debts!$E$12),AP212+AL213)</f>
        <v/>
      </c>
      <c r="AN213" s="44">
        <f>AP212+AL213-AM213</f>
        <v/>
      </c>
      <c r="AO213" s="44">
        <f>MIN(AN213,MAX(0,$C213-SUMIFS($H213:$AU213,$H$6:$AU$6,"Rest",$H$5:$AU$5,"&lt;"&amp;AN$5)))</f>
        <v/>
      </c>
      <c r="AP213" s="44">
        <f>ROUND(AN213-AO213,2)</f>
        <v/>
      </c>
      <c r="AQ213" s="44">
        <f>ROUND(AU212*N(Debts!$D$13)/12,2)</f>
        <v/>
      </c>
      <c r="AR213" s="44">
        <f>MIN(N(Debts!$E$13),AU212+AQ213)</f>
        <v/>
      </c>
      <c r="AS213" s="44">
        <f>AU212+AQ213-AR213</f>
        <v/>
      </c>
      <c r="AT213" s="44">
        <f>MIN(AS213,MAX(0,$C213-SUMIFS($H213:$AU213,$H$6:$AU$6,"Rest",$H$5:$AU$5,"&lt;"&amp;AS$5)))</f>
        <v/>
      </c>
      <c r="AU213" s="44">
        <f>ROUND(AS213-AT213,2)</f>
        <v/>
      </c>
    </row>
    <row r="214">
      <c r="A214" s="43" t="n">
        <v>207</v>
      </c>
      <c r="B214" s="45">
        <f>EDATE(Plan!$C$7,A214-1)</f>
        <v/>
      </c>
      <c r="C214" s="46">
        <f>IF(F213&lt;=0.005,0,MAX(0,Plan!$C$6-SUMIF($H$6:$AU$6,"Min paid",H214:AU214)))</f>
        <v/>
      </c>
      <c r="D214" s="46">
        <f>SUMIF($H$6:$AU$6,"Interest",H214:AU214)</f>
        <v/>
      </c>
      <c r="E214" s="46">
        <f>SUMIF($H$6:$AU$6,"Min paid",H214:AU214)+SUMIF($H$6:$AU$6,"Extra paid",H214:AU214)</f>
        <v/>
      </c>
      <c r="F214" s="46">
        <f>SUMIF($H$6:$AU$6,"Balance",H214:AU214)</f>
        <v/>
      </c>
      <c r="G214" s="47">
        <f>IF(AND(F214&lt;=0.005,F213&gt;0.005),A214,"")</f>
        <v/>
      </c>
      <c r="H214" s="44">
        <f>ROUND(L213*N(Debts!$D$6)/12,2)</f>
        <v/>
      </c>
      <c r="I214" s="44">
        <f>MIN(N(Debts!$E$6),L213+H214)</f>
        <v/>
      </c>
      <c r="J214" s="44">
        <f>L213+H214-I214</f>
        <v/>
      </c>
      <c r="K214" s="44">
        <f>MIN(J214,MAX(0,$C214-SUMIFS($H214:$AU214,$H$6:$AU$6,"Rest",$H$5:$AU$5,"&lt;"&amp;J$5)))</f>
        <v/>
      </c>
      <c r="L214" s="44">
        <f>ROUND(J214-K214,2)</f>
        <v/>
      </c>
      <c r="M214" s="44">
        <f>ROUND(Q213*N(Debts!$D$7)/12,2)</f>
        <v/>
      </c>
      <c r="N214" s="44">
        <f>MIN(N(Debts!$E$7),Q213+M214)</f>
        <v/>
      </c>
      <c r="O214" s="44">
        <f>Q213+M214-N214</f>
        <v/>
      </c>
      <c r="P214" s="44">
        <f>MIN(O214,MAX(0,$C214-SUMIFS($H214:$AU214,$H$6:$AU$6,"Rest",$H$5:$AU$5,"&lt;"&amp;O$5)))</f>
        <v/>
      </c>
      <c r="Q214" s="44">
        <f>ROUND(O214-P214,2)</f>
        <v/>
      </c>
      <c r="R214" s="44">
        <f>ROUND(V213*N(Debts!$D$8)/12,2)</f>
        <v/>
      </c>
      <c r="S214" s="44">
        <f>MIN(N(Debts!$E$8),V213+R214)</f>
        <v/>
      </c>
      <c r="T214" s="44">
        <f>V213+R214-S214</f>
        <v/>
      </c>
      <c r="U214" s="44">
        <f>MIN(T214,MAX(0,$C214-SUMIFS($H214:$AU214,$H$6:$AU$6,"Rest",$H$5:$AU$5,"&lt;"&amp;T$5)))</f>
        <v/>
      </c>
      <c r="V214" s="44">
        <f>ROUND(T214-U214,2)</f>
        <v/>
      </c>
      <c r="W214" s="44">
        <f>ROUND(AA213*N(Debts!$D$9)/12,2)</f>
        <v/>
      </c>
      <c r="X214" s="44">
        <f>MIN(N(Debts!$E$9),AA213+W214)</f>
        <v/>
      </c>
      <c r="Y214" s="44">
        <f>AA213+W214-X214</f>
        <v/>
      </c>
      <c r="Z214" s="44">
        <f>MIN(Y214,MAX(0,$C214-SUMIFS($H214:$AU214,$H$6:$AU$6,"Rest",$H$5:$AU$5,"&lt;"&amp;Y$5)))</f>
        <v/>
      </c>
      <c r="AA214" s="44">
        <f>ROUND(Y214-Z214,2)</f>
        <v/>
      </c>
      <c r="AB214" s="44">
        <f>ROUND(AF213*N(Debts!$D$10)/12,2)</f>
        <v/>
      </c>
      <c r="AC214" s="44">
        <f>MIN(N(Debts!$E$10),AF213+AB214)</f>
        <v/>
      </c>
      <c r="AD214" s="44">
        <f>AF213+AB214-AC214</f>
        <v/>
      </c>
      <c r="AE214" s="44">
        <f>MIN(AD214,MAX(0,$C214-SUMIFS($H214:$AU214,$H$6:$AU$6,"Rest",$H$5:$AU$5,"&lt;"&amp;AD$5)))</f>
        <v/>
      </c>
      <c r="AF214" s="44">
        <f>ROUND(AD214-AE214,2)</f>
        <v/>
      </c>
      <c r="AG214" s="44">
        <f>ROUND(AK213*N(Debts!$D$11)/12,2)</f>
        <v/>
      </c>
      <c r="AH214" s="44">
        <f>MIN(N(Debts!$E$11),AK213+AG214)</f>
        <v/>
      </c>
      <c r="AI214" s="44">
        <f>AK213+AG214-AH214</f>
        <v/>
      </c>
      <c r="AJ214" s="44">
        <f>MIN(AI214,MAX(0,$C214-SUMIFS($H214:$AU214,$H$6:$AU$6,"Rest",$H$5:$AU$5,"&lt;"&amp;AI$5)))</f>
        <v/>
      </c>
      <c r="AK214" s="44">
        <f>ROUND(AI214-AJ214,2)</f>
        <v/>
      </c>
      <c r="AL214" s="44">
        <f>ROUND(AP213*N(Debts!$D$12)/12,2)</f>
        <v/>
      </c>
      <c r="AM214" s="44">
        <f>MIN(N(Debts!$E$12),AP213+AL214)</f>
        <v/>
      </c>
      <c r="AN214" s="44">
        <f>AP213+AL214-AM214</f>
        <v/>
      </c>
      <c r="AO214" s="44">
        <f>MIN(AN214,MAX(0,$C214-SUMIFS($H214:$AU214,$H$6:$AU$6,"Rest",$H$5:$AU$5,"&lt;"&amp;AN$5)))</f>
        <v/>
      </c>
      <c r="AP214" s="44">
        <f>ROUND(AN214-AO214,2)</f>
        <v/>
      </c>
      <c r="AQ214" s="44">
        <f>ROUND(AU213*N(Debts!$D$13)/12,2)</f>
        <v/>
      </c>
      <c r="AR214" s="44">
        <f>MIN(N(Debts!$E$13),AU213+AQ214)</f>
        <v/>
      </c>
      <c r="AS214" s="44">
        <f>AU213+AQ214-AR214</f>
        <v/>
      </c>
      <c r="AT214" s="44">
        <f>MIN(AS214,MAX(0,$C214-SUMIFS($H214:$AU214,$H$6:$AU$6,"Rest",$H$5:$AU$5,"&lt;"&amp;AS$5)))</f>
        <v/>
      </c>
      <c r="AU214" s="44">
        <f>ROUND(AS214-AT214,2)</f>
        <v/>
      </c>
    </row>
    <row r="215">
      <c r="A215" s="43" t="n">
        <v>208</v>
      </c>
      <c r="B215" s="45">
        <f>EDATE(Plan!$C$7,A215-1)</f>
        <v/>
      </c>
      <c r="C215" s="46">
        <f>IF(F214&lt;=0.005,0,MAX(0,Plan!$C$6-SUMIF($H$6:$AU$6,"Min paid",H215:AU215)))</f>
        <v/>
      </c>
      <c r="D215" s="46">
        <f>SUMIF($H$6:$AU$6,"Interest",H215:AU215)</f>
        <v/>
      </c>
      <c r="E215" s="46">
        <f>SUMIF($H$6:$AU$6,"Min paid",H215:AU215)+SUMIF($H$6:$AU$6,"Extra paid",H215:AU215)</f>
        <v/>
      </c>
      <c r="F215" s="46">
        <f>SUMIF($H$6:$AU$6,"Balance",H215:AU215)</f>
        <v/>
      </c>
      <c r="G215" s="47">
        <f>IF(AND(F215&lt;=0.005,F214&gt;0.005),A215,"")</f>
        <v/>
      </c>
      <c r="H215" s="44">
        <f>ROUND(L214*N(Debts!$D$6)/12,2)</f>
        <v/>
      </c>
      <c r="I215" s="44">
        <f>MIN(N(Debts!$E$6),L214+H215)</f>
        <v/>
      </c>
      <c r="J215" s="44">
        <f>L214+H215-I215</f>
        <v/>
      </c>
      <c r="K215" s="44">
        <f>MIN(J215,MAX(0,$C215-SUMIFS($H215:$AU215,$H$6:$AU$6,"Rest",$H$5:$AU$5,"&lt;"&amp;J$5)))</f>
        <v/>
      </c>
      <c r="L215" s="44">
        <f>ROUND(J215-K215,2)</f>
        <v/>
      </c>
      <c r="M215" s="44">
        <f>ROUND(Q214*N(Debts!$D$7)/12,2)</f>
        <v/>
      </c>
      <c r="N215" s="44">
        <f>MIN(N(Debts!$E$7),Q214+M215)</f>
        <v/>
      </c>
      <c r="O215" s="44">
        <f>Q214+M215-N215</f>
        <v/>
      </c>
      <c r="P215" s="44">
        <f>MIN(O215,MAX(0,$C215-SUMIFS($H215:$AU215,$H$6:$AU$6,"Rest",$H$5:$AU$5,"&lt;"&amp;O$5)))</f>
        <v/>
      </c>
      <c r="Q215" s="44">
        <f>ROUND(O215-P215,2)</f>
        <v/>
      </c>
      <c r="R215" s="44">
        <f>ROUND(V214*N(Debts!$D$8)/12,2)</f>
        <v/>
      </c>
      <c r="S215" s="44">
        <f>MIN(N(Debts!$E$8),V214+R215)</f>
        <v/>
      </c>
      <c r="T215" s="44">
        <f>V214+R215-S215</f>
        <v/>
      </c>
      <c r="U215" s="44">
        <f>MIN(T215,MAX(0,$C215-SUMIFS($H215:$AU215,$H$6:$AU$6,"Rest",$H$5:$AU$5,"&lt;"&amp;T$5)))</f>
        <v/>
      </c>
      <c r="V215" s="44">
        <f>ROUND(T215-U215,2)</f>
        <v/>
      </c>
      <c r="W215" s="44">
        <f>ROUND(AA214*N(Debts!$D$9)/12,2)</f>
        <v/>
      </c>
      <c r="X215" s="44">
        <f>MIN(N(Debts!$E$9),AA214+W215)</f>
        <v/>
      </c>
      <c r="Y215" s="44">
        <f>AA214+W215-X215</f>
        <v/>
      </c>
      <c r="Z215" s="44">
        <f>MIN(Y215,MAX(0,$C215-SUMIFS($H215:$AU215,$H$6:$AU$6,"Rest",$H$5:$AU$5,"&lt;"&amp;Y$5)))</f>
        <v/>
      </c>
      <c r="AA215" s="44">
        <f>ROUND(Y215-Z215,2)</f>
        <v/>
      </c>
      <c r="AB215" s="44">
        <f>ROUND(AF214*N(Debts!$D$10)/12,2)</f>
        <v/>
      </c>
      <c r="AC215" s="44">
        <f>MIN(N(Debts!$E$10),AF214+AB215)</f>
        <v/>
      </c>
      <c r="AD215" s="44">
        <f>AF214+AB215-AC215</f>
        <v/>
      </c>
      <c r="AE215" s="44">
        <f>MIN(AD215,MAX(0,$C215-SUMIFS($H215:$AU215,$H$6:$AU$6,"Rest",$H$5:$AU$5,"&lt;"&amp;AD$5)))</f>
        <v/>
      </c>
      <c r="AF215" s="44">
        <f>ROUND(AD215-AE215,2)</f>
        <v/>
      </c>
      <c r="AG215" s="44">
        <f>ROUND(AK214*N(Debts!$D$11)/12,2)</f>
        <v/>
      </c>
      <c r="AH215" s="44">
        <f>MIN(N(Debts!$E$11),AK214+AG215)</f>
        <v/>
      </c>
      <c r="AI215" s="44">
        <f>AK214+AG215-AH215</f>
        <v/>
      </c>
      <c r="AJ215" s="44">
        <f>MIN(AI215,MAX(0,$C215-SUMIFS($H215:$AU215,$H$6:$AU$6,"Rest",$H$5:$AU$5,"&lt;"&amp;AI$5)))</f>
        <v/>
      </c>
      <c r="AK215" s="44">
        <f>ROUND(AI215-AJ215,2)</f>
        <v/>
      </c>
      <c r="AL215" s="44">
        <f>ROUND(AP214*N(Debts!$D$12)/12,2)</f>
        <v/>
      </c>
      <c r="AM215" s="44">
        <f>MIN(N(Debts!$E$12),AP214+AL215)</f>
        <v/>
      </c>
      <c r="AN215" s="44">
        <f>AP214+AL215-AM215</f>
        <v/>
      </c>
      <c r="AO215" s="44">
        <f>MIN(AN215,MAX(0,$C215-SUMIFS($H215:$AU215,$H$6:$AU$6,"Rest",$H$5:$AU$5,"&lt;"&amp;AN$5)))</f>
        <v/>
      </c>
      <c r="AP215" s="44">
        <f>ROUND(AN215-AO215,2)</f>
        <v/>
      </c>
      <c r="AQ215" s="44">
        <f>ROUND(AU214*N(Debts!$D$13)/12,2)</f>
        <v/>
      </c>
      <c r="AR215" s="44">
        <f>MIN(N(Debts!$E$13),AU214+AQ215)</f>
        <v/>
      </c>
      <c r="AS215" s="44">
        <f>AU214+AQ215-AR215</f>
        <v/>
      </c>
      <c r="AT215" s="44">
        <f>MIN(AS215,MAX(0,$C215-SUMIFS($H215:$AU215,$H$6:$AU$6,"Rest",$H$5:$AU$5,"&lt;"&amp;AS$5)))</f>
        <v/>
      </c>
      <c r="AU215" s="44">
        <f>ROUND(AS215-AT215,2)</f>
        <v/>
      </c>
    </row>
    <row r="216">
      <c r="A216" s="43" t="n">
        <v>209</v>
      </c>
      <c r="B216" s="45">
        <f>EDATE(Plan!$C$7,A216-1)</f>
        <v/>
      </c>
      <c r="C216" s="46">
        <f>IF(F215&lt;=0.005,0,MAX(0,Plan!$C$6-SUMIF($H$6:$AU$6,"Min paid",H216:AU216)))</f>
        <v/>
      </c>
      <c r="D216" s="46">
        <f>SUMIF($H$6:$AU$6,"Interest",H216:AU216)</f>
        <v/>
      </c>
      <c r="E216" s="46">
        <f>SUMIF($H$6:$AU$6,"Min paid",H216:AU216)+SUMIF($H$6:$AU$6,"Extra paid",H216:AU216)</f>
        <v/>
      </c>
      <c r="F216" s="46">
        <f>SUMIF($H$6:$AU$6,"Balance",H216:AU216)</f>
        <v/>
      </c>
      <c r="G216" s="47">
        <f>IF(AND(F216&lt;=0.005,F215&gt;0.005),A216,"")</f>
        <v/>
      </c>
      <c r="H216" s="44">
        <f>ROUND(L215*N(Debts!$D$6)/12,2)</f>
        <v/>
      </c>
      <c r="I216" s="44">
        <f>MIN(N(Debts!$E$6),L215+H216)</f>
        <v/>
      </c>
      <c r="J216" s="44">
        <f>L215+H216-I216</f>
        <v/>
      </c>
      <c r="K216" s="44">
        <f>MIN(J216,MAX(0,$C216-SUMIFS($H216:$AU216,$H$6:$AU$6,"Rest",$H$5:$AU$5,"&lt;"&amp;J$5)))</f>
        <v/>
      </c>
      <c r="L216" s="44">
        <f>ROUND(J216-K216,2)</f>
        <v/>
      </c>
      <c r="M216" s="44">
        <f>ROUND(Q215*N(Debts!$D$7)/12,2)</f>
        <v/>
      </c>
      <c r="N216" s="44">
        <f>MIN(N(Debts!$E$7),Q215+M216)</f>
        <v/>
      </c>
      <c r="O216" s="44">
        <f>Q215+M216-N216</f>
        <v/>
      </c>
      <c r="P216" s="44">
        <f>MIN(O216,MAX(0,$C216-SUMIFS($H216:$AU216,$H$6:$AU$6,"Rest",$H$5:$AU$5,"&lt;"&amp;O$5)))</f>
        <v/>
      </c>
      <c r="Q216" s="44">
        <f>ROUND(O216-P216,2)</f>
        <v/>
      </c>
      <c r="R216" s="44">
        <f>ROUND(V215*N(Debts!$D$8)/12,2)</f>
        <v/>
      </c>
      <c r="S216" s="44">
        <f>MIN(N(Debts!$E$8),V215+R216)</f>
        <v/>
      </c>
      <c r="T216" s="44">
        <f>V215+R216-S216</f>
        <v/>
      </c>
      <c r="U216" s="44">
        <f>MIN(T216,MAX(0,$C216-SUMIFS($H216:$AU216,$H$6:$AU$6,"Rest",$H$5:$AU$5,"&lt;"&amp;T$5)))</f>
        <v/>
      </c>
      <c r="V216" s="44">
        <f>ROUND(T216-U216,2)</f>
        <v/>
      </c>
      <c r="W216" s="44">
        <f>ROUND(AA215*N(Debts!$D$9)/12,2)</f>
        <v/>
      </c>
      <c r="X216" s="44">
        <f>MIN(N(Debts!$E$9),AA215+W216)</f>
        <v/>
      </c>
      <c r="Y216" s="44">
        <f>AA215+W216-X216</f>
        <v/>
      </c>
      <c r="Z216" s="44">
        <f>MIN(Y216,MAX(0,$C216-SUMIFS($H216:$AU216,$H$6:$AU$6,"Rest",$H$5:$AU$5,"&lt;"&amp;Y$5)))</f>
        <v/>
      </c>
      <c r="AA216" s="44">
        <f>ROUND(Y216-Z216,2)</f>
        <v/>
      </c>
      <c r="AB216" s="44">
        <f>ROUND(AF215*N(Debts!$D$10)/12,2)</f>
        <v/>
      </c>
      <c r="AC216" s="44">
        <f>MIN(N(Debts!$E$10),AF215+AB216)</f>
        <v/>
      </c>
      <c r="AD216" s="44">
        <f>AF215+AB216-AC216</f>
        <v/>
      </c>
      <c r="AE216" s="44">
        <f>MIN(AD216,MAX(0,$C216-SUMIFS($H216:$AU216,$H$6:$AU$6,"Rest",$H$5:$AU$5,"&lt;"&amp;AD$5)))</f>
        <v/>
      </c>
      <c r="AF216" s="44">
        <f>ROUND(AD216-AE216,2)</f>
        <v/>
      </c>
      <c r="AG216" s="44">
        <f>ROUND(AK215*N(Debts!$D$11)/12,2)</f>
        <v/>
      </c>
      <c r="AH216" s="44">
        <f>MIN(N(Debts!$E$11),AK215+AG216)</f>
        <v/>
      </c>
      <c r="AI216" s="44">
        <f>AK215+AG216-AH216</f>
        <v/>
      </c>
      <c r="AJ216" s="44">
        <f>MIN(AI216,MAX(0,$C216-SUMIFS($H216:$AU216,$H$6:$AU$6,"Rest",$H$5:$AU$5,"&lt;"&amp;AI$5)))</f>
        <v/>
      </c>
      <c r="AK216" s="44">
        <f>ROUND(AI216-AJ216,2)</f>
        <v/>
      </c>
      <c r="AL216" s="44">
        <f>ROUND(AP215*N(Debts!$D$12)/12,2)</f>
        <v/>
      </c>
      <c r="AM216" s="44">
        <f>MIN(N(Debts!$E$12),AP215+AL216)</f>
        <v/>
      </c>
      <c r="AN216" s="44">
        <f>AP215+AL216-AM216</f>
        <v/>
      </c>
      <c r="AO216" s="44">
        <f>MIN(AN216,MAX(0,$C216-SUMIFS($H216:$AU216,$H$6:$AU$6,"Rest",$H$5:$AU$5,"&lt;"&amp;AN$5)))</f>
        <v/>
      </c>
      <c r="AP216" s="44">
        <f>ROUND(AN216-AO216,2)</f>
        <v/>
      </c>
      <c r="AQ216" s="44">
        <f>ROUND(AU215*N(Debts!$D$13)/12,2)</f>
        <v/>
      </c>
      <c r="AR216" s="44">
        <f>MIN(N(Debts!$E$13),AU215+AQ216)</f>
        <v/>
      </c>
      <c r="AS216" s="44">
        <f>AU215+AQ216-AR216</f>
        <v/>
      </c>
      <c r="AT216" s="44">
        <f>MIN(AS216,MAX(0,$C216-SUMIFS($H216:$AU216,$H$6:$AU$6,"Rest",$H$5:$AU$5,"&lt;"&amp;AS$5)))</f>
        <v/>
      </c>
      <c r="AU216" s="44">
        <f>ROUND(AS216-AT216,2)</f>
        <v/>
      </c>
    </row>
    <row r="217">
      <c r="A217" s="43" t="n">
        <v>210</v>
      </c>
      <c r="B217" s="45">
        <f>EDATE(Plan!$C$7,A217-1)</f>
        <v/>
      </c>
      <c r="C217" s="46">
        <f>IF(F216&lt;=0.005,0,MAX(0,Plan!$C$6-SUMIF($H$6:$AU$6,"Min paid",H217:AU217)))</f>
        <v/>
      </c>
      <c r="D217" s="46">
        <f>SUMIF($H$6:$AU$6,"Interest",H217:AU217)</f>
        <v/>
      </c>
      <c r="E217" s="46">
        <f>SUMIF($H$6:$AU$6,"Min paid",H217:AU217)+SUMIF($H$6:$AU$6,"Extra paid",H217:AU217)</f>
        <v/>
      </c>
      <c r="F217" s="46">
        <f>SUMIF($H$6:$AU$6,"Balance",H217:AU217)</f>
        <v/>
      </c>
      <c r="G217" s="47">
        <f>IF(AND(F217&lt;=0.005,F216&gt;0.005),A217,"")</f>
        <v/>
      </c>
      <c r="H217" s="44">
        <f>ROUND(L216*N(Debts!$D$6)/12,2)</f>
        <v/>
      </c>
      <c r="I217" s="44">
        <f>MIN(N(Debts!$E$6),L216+H217)</f>
        <v/>
      </c>
      <c r="J217" s="44">
        <f>L216+H217-I217</f>
        <v/>
      </c>
      <c r="K217" s="44">
        <f>MIN(J217,MAX(0,$C217-SUMIFS($H217:$AU217,$H$6:$AU$6,"Rest",$H$5:$AU$5,"&lt;"&amp;J$5)))</f>
        <v/>
      </c>
      <c r="L217" s="44">
        <f>ROUND(J217-K217,2)</f>
        <v/>
      </c>
      <c r="M217" s="44">
        <f>ROUND(Q216*N(Debts!$D$7)/12,2)</f>
        <v/>
      </c>
      <c r="N217" s="44">
        <f>MIN(N(Debts!$E$7),Q216+M217)</f>
        <v/>
      </c>
      <c r="O217" s="44">
        <f>Q216+M217-N217</f>
        <v/>
      </c>
      <c r="P217" s="44">
        <f>MIN(O217,MAX(0,$C217-SUMIFS($H217:$AU217,$H$6:$AU$6,"Rest",$H$5:$AU$5,"&lt;"&amp;O$5)))</f>
        <v/>
      </c>
      <c r="Q217" s="44">
        <f>ROUND(O217-P217,2)</f>
        <v/>
      </c>
      <c r="R217" s="44">
        <f>ROUND(V216*N(Debts!$D$8)/12,2)</f>
        <v/>
      </c>
      <c r="S217" s="44">
        <f>MIN(N(Debts!$E$8),V216+R217)</f>
        <v/>
      </c>
      <c r="T217" s="44">
        <f>V216+R217-S217</f>
        <v/>
      </c>
      <c r="U217" s="44">
        <f>MIN(T217,MAX(0,$C217-SUMIFS($H217:$AU217,$H$6:$AU$6,"Rest",$H$5:$AU$5,"&lt;"&amp;T$5)))</f>
        <v/>
      </c>
      <c r="V217" s="44">
        <f>ROUND(T217-U217,2)</f>
        <v/>
      </c>
      <c r="W217" s="44">
        <f>ROUND(AA216*N(Debts!$D$9)/12,2)</f>
        <v/>
      </c>
      <c r="X217" s="44">
        <f>MIN(N(Debts!$E$9),AA216+W217)</f>
        <v/>
      </c>
      <c r="Y217" s="44">
        <f>AA216+W217-X217</f>
        <v/>
      </c>
      <c r="Z217" s="44">
        <f>MIN(Y217,MAX(0,$C217-SUMIFS($H217:$AU217,$H$6:$AU$6,"Rest",$H$5:$AU$5,"&lt;"&amp;Y$5)))</f>
        <v/>
      </c>
      <c r="AA217" s="44">
        <f>ROUND(Y217-Z217,2)</f>
        <v/>
      </c>
      <c r="AB217" s="44">
        <f>ROUND(AF216*N(Debts!$D$10)/12,2)</f>
        <v/>
      </c>
      <c r="AC217" s="44">
        <f>MIN(N(Debts!$E$10),AF216+AB217)</f>
        <v/>
      </c>
      <c r="AD217" s="44">
        <f>AF216+AB217-AC217</f>
        <v/>
      </c>
      <c r="AE217" s="44">
        <f>MIN(AD217,MAX(0,$C217-SUMIFS($H217:$AU217,$H$6:$AU$6,"Rest",$H$5:$AU$5,"&lt;"&amp;AD$5)))</f>
        <v/>
      </c>
      <c r="AF217" s="44">
        <f>ROUND(AD217-AE217,2)</f>
        <v/>
      </c>
      <c r="AG217" s="44">
        <f>ROUND(AK216*N(Debts!$D$11)/12,2)</f>
        <v/>
      </c>
      <c r="AH217" s="44">
        <f>MIN(N(Debts!$E$11),AK216+AG217)</f>
        <v/>
      </c>
      <c r="AI217" s="44">
        <f>AK216+AG217-AH217</f>
        <v/>
      </c>
      <c r="AJ217" s="44">
        <f>MIN(AI217,MAX(0,$C217-SUMIFS($H217:$AU217,$H$6:$AU$6,"Rest",$H$5:$AU$5,"&lt;"&amp;AI$5)))</f>
        <v/>
      </c>
      <c r="AK217" s="44">
        <f>ROUND(AI217-AJ217,2)</f>
        <v/>
      </c>
      <c r="AL217" s="44">
        <f>ROUND(AP216*N(Debts!$D$12)/12,2)</f>
        <v/>
      </c>
      <c r="AM217" s="44">
        <f>MIN(N(Debts!$E$12),AP216+AL217)</f>
        <v/>
      </c>
      <c r="AN217" s="44">
        <f>AP216+AL217-AM217</f>
        <v/>
      </c>
      <c r="AO217" s="44">
        <f>MIN(AN217,MAX(0,$C217-SUMIFS($H217:$AU217,$H$6:$AU$6,"Rest",$H$5:$AU$5,"&lt;"&amp;AN$5)))</f>
        <v/>
      </c>
      <c r="AP217" s="44">
        <f>ROUND(AN217-AO217,2)</f>
        <v/>
      </c>
      <c r="AQ217" s="44">
        <f>ROUND(AU216*N(Debts!$D$13)/12,2)</f>
        <v/>
      </c>
      <c r="AR217" s="44">
        <f>MIN(N(Debts!$E$13),AU216+AQ217)</f>
        <v/>
      </c>
      <c r="AS217" s="44">
        <f>AU216+AQ217-AR217</f>
        <v/>
      </c>
      <c r="AT217" s="44">
        <f>MIN(AS217,MAX(0,$C217-SUMIFS($H217:$AU217,$H$6:$AU$6,"Rest",$H$5:$AU$5,"&lt;"&amp;AS$5)))</f>
        <v/>
      </c>
      <c r="AU217" s="44">
        <f>ROUND(AS217-AT217,2)</f>
        <v/>
      </c>
    </row>
    <row r="218">
      <c r="A218" s="43" t="n">
        <v>211</v>
      </c>
      <c r="B218" s="45">
        <f>EDATE(Plan!$C$7,A218-1)</f>
        <v/>
      </c>
      <c r="C218" s="46">
        <f>IF(F217&lt;=0.005,0,MAX(0,Plan!$C$6-SUMIF($H$6:$AU$6,"Min paid",H218:AU218)))</f>
        <v/>
      </c>
      <c r="D218" s="46">
        <f>SUMIF($H$6:$AU$6,"Interest",H218:AU218)</f>
        <v/>
      </c>
      <c r="E218" s="46">
        <f>SUMIF($H$6:$AU$6,"Min paid",H218:AU218)+SUMIF($H$6:$AU$6,"Extra paid",H218:AU218)</f>
        <v/>
      </c>
      <c r="F218" s="46">
        <f>SUMIF($H$6:$AU$6,"Balance",H218:AU218)</f>
        <v/>
      </c>
      <c r="G218" s="47">
        <f>IF(AND(F218&lt;=0.005,F217&gt;0.005),A218,"")</f>
        <v/>
      </c>
      <c r="H218" s="44">
        <f>ROUND(L217*N(Debts!$D$6)/12,2)</f>
        <v/>
      </c>
      <c r="I218" s="44">
        <f>MIN(N(Debts!$E$6),L217+H218)</f>
        <v/>
      </c>
      <c r="J218" s="44">
        <f>L217+H218-I218</f>
        <v/>
      </c>
      <c r="K218" s="44">
        <f>MIN(J218,MAX(0,$C218-SUMIFS($H218:$AU218,$H$6:$AU$6,"Rest",$H$5:$AU$5,"&lt;"&amp;J$5)))</f>
        <v/>
      </c>
      <c r="L218" s="44">
        <f>ROUND(J218-K218,2)</f>
        <v/>
      </c>
      <c r="M218" s="44">
        <f>ROUND(Q217*N(Debts!$D$7)/12,2)</f>
        <v/>
      </c>
      <c r="N218" s="44">
        <f>MIN(N(Debts!$E$7),Q217+M218)</f>
        <v/>
      </c>
      <c r="O218" s="44">
        <f>Q217+M218-N218</f>
        <v/>
      </c>
      <c r="P218" s="44">
        <f>MIN(O218,MAX(0,$C218-SUMIFS($H218:$AU218,$H$6:$AU$6,"Rest",$H$5:$AU$5,"&lt;"&amp;O$5)))</f>
        <v/>
      </c>
      <c r="Q218" s="44">
        <f>ROUND(O218-P218,2)</f>
        <v/>
      </c>
      <c r="R218" s="44">
        <f>ROUND(V217*N(Debts!$D$8)/12,2)</f>
        <v/>
      </c>
      <c r="S218" s="44">
        <f>MIN(N(Debts!$E$8),V217+R218)</f>
        <v/>
      </c>
      <c r="T218" s="44">
        <f>V217+R218-S218</f>
        <v/>
      </c>
      <c r="U218" s="44">
        <f>MIN(T218,MAX(0,$C218-SUMIFS($H218:$AU218,$H$6:$AU$6,"Rest",$H$5:$AU$5,"&lt;"&amp;T$5)))</f>
        <v/>
      </c>
      <c r="V218" s="44">
        <f>ROUND(T218-U218,2)</f>
        <v/>
      </c>
      <c r="W218" s="44">
        <f>ROUND(AA217*N(Debts!$D$9)/12,2)</f>
        <v/>
      </c>
      <c r="X218" s="44">
        <f>MIN(N(Debts!$E$9),AA217+W218)</f>
        <v/>
      </c>
      <c r="Y218" s="44">
        <f>AA217+W218-X218</f>
        <v/>
      </c>
      <c r="Z218" s="44">
        <f>MIN(Y218,MAX(0,$C218-SUMIFS($H218:$AU218,$H$6:$AU$6,"Rest",$H$5:$AU$5,"&lt;"&amp;Y$5)))</f>
        <v/>
      </c>
      <c r="AA218" s="44">
        <f>ROUND(Y218-Z218,2)</f>
        <v/>
      </c>
      <c r="AB218" s="44">
        <f>ROUND(AF217*N(Debts!$D$10)/12,2)</f>
        <v/>
      </c>
      <c r="AC218" s="44">
        <f>MIN(N(Debts!$E$10),AF217+AB218)</f>
        <v/>
      </c>
      <c r="AD218" s="44">
        <f>AF217+AB218-AC218</f>
        <v/>
      </c>
      <c r="AE218" s="44">
        <f>MIN(AD218,MAX(0,$C218-SUMIFS($H218:$AU218,$H$6:$AU$6,"Rest",$H$5:$AU$5,"&lt;"&amp;AD$5)))</f>
        <v/>
      </c>
      <c r="AF218" s="44">
        <f>ROUND(AD218-AE218,2)</f>
        <v/>
      </c>
      <c r="AG218" s="44">
        <f>ROUND(AK217*N(Debts!$D$11)/12,2)</f>
        <v/>
      </c>
      <c r="AH218" s="44">
        <f>MIN(N(Debts!$E$11),AK217+AG218)</f>
        <v/>
      </c>
      <c r="AI218" s="44">
        <f>AK217+AG218-AH218</f>
        <v/>
      </c>
      <c r="AJ218" s="44">
        <f>MIN(AI218,MAX(0,$C218-SUMIFS($H218:$AU218,$H$6:$AU$6,"Rest",$H$5:$AU$5,"&lt;"&amp;AI$5)))</f>
        <v/>
      </c>
      <c r="AK218" s="44">
        <f>ROUND(AI218-AJ218,2)</f>
        <v/>
      </c>
      <c r="AL218" s="44">
        <f>ROUND(AP217*N(Debts!$D$12)/12,2)</f>
        <v/>
      </c>
      <c r="AM218" s="44">
        <f>MIN(N(Debts!$E$12),AP217+AL218)</f>
        <v/>
      </c>
      <c r="AN218" s="44">
        <f>AP217+AL218-AM218</f>
        <v/>
      </c>
      <c r="AO218" s="44">
        <f>MIN(AN218,MAX(0,$C218-SUMIFS($H218:$AU218,$H$6:$AU$6,"Rest",$H$5:$AU$5,"&lt;"&amp;AN$5)))</f>
        <v/>
      </c>
      <c r="AP218" s="44">
        <f>ROUND(AN218-AO218,2)</f>
        <v/>
      </c>
      <c r="AQ218" s="44">
        <f>ROUND(AU217*N(Debts!$D$13)/12,2)</f>
        <v/>
      </c>
      <c r="AR218" s="44">
        <f>MIN(N(Debts!$E$13),AU217+AQ218)</f>
        <v/>
      </c>
      <c r="AS218" s="44">
        <f>AU217+AQ218-AR218</f>
        <v/>
      </c>
      <c r="AT218" s="44">
        <f>MIN(AS218,MAX(0,$C218-SUMIFS($H218:$AU218,$H$6:$AU$6,"Rest",$H$5:$AU$5,"&lt;"&amp;AS$5)))</f>
        <v/>
      </c>
      <c r="AU218" s="44">
        <f>ROUND(AS218-AT218,2)</f>
        <v/>
      </c>
    </row>
    <row r="219">
      <c r="A219" s="43" t="n">
        <v>212</v>
      </c>
      <c r="B219" s="45">
        <f>EDATE(Plan!$C$7,A219-1)</f>
        <v/>
      </c>
      <c r="C219" s="46">
        <f>IF(F218&lt;=0.005,0,MAX(0,Plan!$C$6-SUMIF($H$6:$AU$6,"Min paid",H219:AU219)))</f>
        <v/>
      </c>
      <c r="D219" s="46">
        <f>SUMIF($H$6:$AU$6,"Interest",H219:AU219)</f>
        <v/>
      </c>
      <c r="E219" s="46">
        <f>SUMIF($H$6:$AU$6,"Min paid",H219:AU219)+SUMIF($H$6:$AU$6,"Extra paid",H219:AU219)</f>
        <v/>
      </c>
      <c r="F219" s="46">
        <f>SUMIF($H$6:$AU$6,"Balance",H219:AU219)</f>
        <v/>
      </c>
      <c r="G219" s="47">
        <f>IF(AND(F219&lt;=0.005,F218&gt;0.005),A219,"")</f>
        <v/>
      </c>
      <c r="H219" s="44">
        <f>ROUND(L218*N(Debts!$D$6)/12,2)</f>
        <v/>
      </c>
      <c r="I219" s="44">
        <f>MIN(N(Debts!$E$6),L218+H219)</f>
        <v/>
      </c>
      <c r="J219" s="44">
        <f>L218+H219-I219</f>
        <v/>
      </c>
      <c r="K219" s="44">
        <f>MIN(J219,MAX(0,$C219-SUMIFS($H219:$AU219,$H$6:$AU$6,"Rest",$H$5:$AU$5,"&lt;"&amp;J$5)))</f>
        <v/>
      </c>
      <c r="L219" s="44">
        <f>ROUND(J219-K219,2)</f>
        <v/>
      </c>
      <c r="M219" s="44">
        <f>ROUND(Q218*N(Debts!$D$7)/12,2)</f>
        <v/>
      </c>
      <c r="N219" s="44">
        <f>MIN(N(Debts!$E$7),Q218+M219)</f>
        <v/>
      </c>
      <c r="O219" s="44">
        <f>Q218+M219-N219</f>
        <v/>
      </c>
      <c r="P219" s="44">
        <f>MIN(O219,MAX(0,$C219-SUMIFS($H219:$AU219,$H$6:$AU$6,"Rest",$H$5:$AU$5,"&lt;"&amp;O$5)))</f>
        <v/>
      </c>
      <c r="Q219" s="44">
        <f>ROUND(O219-P219,2)</f>
        <v/>
      </c>
      <c r="R219" s="44">
        <f>ROUND(V218*N(Debts!$D$8)/12,2)</f>
        <v/>
      </c>
      <c r="S219" s="44">
        <f>MIN(N(Debts!$E$8),V218+R219)</f>
        <v/>
      </c>
      <c r="T219" s="44">
        <f>V218+R219-S219</f>
        <v/>
      </c>
      <c r="U219" s="44">
        <f>MIN(T219,MAX(0,$C219-SUMIFS($H219:$AU219,$H$6:$AU$6,"Rest",$H$5:$AU$5,"&lt;"&amp;T$5)))</f>
        <v/>
      </c>
      <c r="V219" s="44">
        <f>ROUND(T219-U219,2)</f>
        <v/>
      </c>
      <c r="W219" s="44">
        <f>ROUND(AA218*N(Debts!$D$9)/12,2)</f>
        <v/>
      </c>
      <c r="X219" s="44">
        <f>MIN(N(Debts!$E$9),AA218+W219)</f>
        <v/>
      </c>
      <c r="Y219" s="44">
        <f>AA218+W219-X219</f>
        <v/>
      </c>
      <c r="Z219" s="44">
        <f>MIN(Y219,MAX(0,$C219-SUMIFS($H219:$AU219,$H$6:$AU$6,"Rest",$H$5:$AU$5,"&lt;"&amp;Y$5)))</f>
        <v/>
      </c>
      <c r="AA219" s="44">
        <f>ROUND(Y219-Z219,2)</f>
        <v/>
      </c>
      <c r="AB219" s="44">
        <f>ROUND(AF218*N(Debts!$D$10)/12,2)</f>
        <v/>
      </c>
      <c r="AC219" s="44">
        <f>MIN(N(Debts!$E$10),AF218+AB219)</f>
        <v/>
      </c>
      <c r="AD219" s="44">
        <f>AF218+AB219-AC219</f>
        <v/>
      </c>
      <c r="AE219" s="44">
        <f>MIN(AD219,MAX(0,$C219-SUMIFS($H219:$AU219,$H$6:$AU$6,"Rest",$H$5:$AU$5,"&lt;"&amp;AD$5)))</f>
        <v/>
      </c>
      <c r="AF219" s="44">
        <f>ROUND(AD219-AE219,2)</f>
        <v/>
      </c>
      <c r="AG219" s="44">
        <f>ROUND(AK218*N(Debts!$D$11)/12,2)</f>
        <v/>
      </c>
      <c r="AH219" s="44">
        <f>MIN(N(Debts!$E$11),AK218+AG219)</f>
        <v/>
      </c>
      <c r="AI219" s="44">
        <f>AK218+AG219-AH219</f>
        <v/>
      </c>
      <c r="AJ219" s="44">
        <f>MIN(AI219,MAX(0,$C219-SUMIFS($H219:$AU219,$H$6:$AU$6,"Rest",$H$5:$AU$5,"&lt;"&amp;AI$5)))</f>
        <v/>
      </c>
      <c r="AK219" s="44">
        <f>ROUND(AI219-AJ219,2)</f>
        <v/>
      </c>
      <c r="AL219" s="44">
        <f>ROUND(AP218*N(Debts!$D$12)/12,2)</f>
        <v/>
      </c>
      <c r="AM219" s="44">
        <f>MIN(N(Debts!$E$12),AP218+AL219)</f>
        <v/>
      </c>
      <c r="AN219" s="44">
        <f>AP218+AL219-AM219</f>
        <v/>
      </c>
      <c r="AO219" s="44">
        <f>MIN(AN219,MAX(0,$C219-SUMIFS($H219:$AU219,$H$6:$AU$6,"Rest",$H$5:$AU$5,"&lt;"&amp;AN$5)))</f>
        <v/>
      </c>
      <c r="AP219" s="44">
        <f>ROUND(AN219-AO219,2)</f>
        <v/>
      </c>
      <c r="AQ219" s="44">
        <f>ROUND(AU218*N(Debts!$D$13)/12,2)</f>
        <v/>
      </c>
      <c r="AR219" s="44">
        <f>MIN(N(Debts!$E$13),AU218+AQ219)</f>
        <v/>
      </c>
      <c r="AS219" s="44">
        <f>AU218+AQ219-AR219</f>
        <v/>
      </c>
      <c r="AT219" s="44">
        <f>MIN(AS219,MAX(0,$C219-SUMIFS($H219:$AU219,$H$6:$AU$6,"Rest",$H$5:$AU$5,"&lt;"&amp;AS$5)))</f>
        <v/>
      </c>
      <c r="AU219" s="44">
        <f>ROUND(AS219-AT219,2)</f>
        <v/>
      </c>
    </row>
    <row r="220">
      <c r="A220" s="43" t="n">
        <v>213</v>
      </c>
      <c r="B220" s="45">
        <f>EDATE(Plan!$C$7,A220-1)</f>
        <v/>
      </c>
      <c r="C220" s="46">
        <f>IF(F219&lt;=0.005,0,MAX(0,Plan!$C$6-SUMIF($H$6:$AU$6,"Min paid",H220:AU220)))</f>
        <v/>
      </c>
      <c r="D220" s="46">
        <f>SUMIF($H$6:$AU$6,"Interest",H220:AU220)</f>
        <v/>
      </c>
      <c r="E220" s="46">
        <f>SUMIF($H$6:$AU$6,"Min paid",H220:AU220)+SUMIF($H$6:$AU$6,"Extra paid",H220:AU220)</f>
        <v/>
      </c>
      <c r="F220" s="46">
        <f>SUMIF($H$6:$AU$6,"Balance",H220:AU220)</f>
        <v/>
      </c>
      <c r="G220" s="47">
        <f>IF(AND(F220&lt;=0.005,F219&gt;0.005),A220,"")</f>
        <v/>
      </c>
      <c r="H220" s="44">
        <f>ROUND(L219*N(Debts!$D$6)/12,2)</f>
        <v/>
      </c>
      <c r="I220" s="44">
        <f>MIN(N(Debts!$E$6),L219+H220)</f>
        <v/>
      </c>
      <c r="J220" s="44">
        <f>L219+H220-I220</f>
        <v/>
      </c>
      <c r="K220" s="44">
        <f>MIN(J220,MAX(0,$C220-SUMIFS($H220:$AU220,$H$6:$AU$6,"Rest",$H$5:$AU$5,"&lt;"&amp;J$5)))</f>
        <v/>
      </c>
      <c r="L220" s="44">
        <f>ROUND(J220-K220,2)</f>
        <v/>
      </c>
      <c r="M220" s="44">
        <f>ROUND(Q219*N(Debts!$D$7)/12,2)</f>
        <v/>
      </c>
      <c r="N220" s="44">
        <f>MIN(N(Debts!$E$7),Q219+M220)</f>
        <v/>
      </c>
      <c r="O220" s="44">
        <f>Q219+M220-N220</f>
        <v/>
      </c>
      <c r="P220" s="44">
        <f>MIN(O220,MAX(0,$C220-SUMIFS($H220:$AU220,$H$6:$AU$6,"Rest",$H$5:$AU$5,"&lt;"&amp;O$5)))</f>
        <v/>
      </c>
      <c r="Q220" s="44">
        <f>ROUND(O220-P220,2)</f>
        <v/>
      </c>
      <c r="R220" s="44">
        <f>ROUND(V219*N(Debts!$D$8)/12,2)</f>
        <v/>
      </c>
      <c r="S220" s="44">
        <f>MIN(N(Debts!$E$8),V219+R220)</f>
        <v/>
      </c>
      <c r="T220" s="44">
        <f>V219+R220-S220</f>
        <v/>
      </c>
      <c r="U220" s="44">
        <f>MIN(T220,MAX(0,$C220-SUMIFS($H220:$AU220,$H$6:$AU$6,"Rest",$H$5:$AU$5,"&lt;"&amp;T$5)))</f>
        <v/>
      </c>
      <c r="V220" s="44">
        <f>ROUND(T220-U220,2)</f>
        <v/>
      </c>
      <c r="W220" s="44">
        <f>ROUND(AA219*N(Debts!$D$9)/12,2)</f>
        <v/>
      </c>
      <c r="X220" s="44">
        <f>MIN(N(Debts!$E$9),AA219+W220)</f>
        <v/>
      </c>
      <c r="Y220" s="44">
        <f>AA219+W220-X220</f>
        <v/>
      </c>
      <c r="Z220" s="44">
        <f>MIN(Y220,MAX(0,$C220-SUMIFS($H220:$AU220,$H$6:$AU$6,"Rest",$H$5:$AU$5,"&lt;"&amp;Y$5)))</f>
        <v/>
      </c>
      <c r="AA220" s="44">
        <f>ROUND(Y220-Z220,2)</f>
        <v/>
      </c>
      <c r="AB220" s="44">
        <f>ROUND(AF219*N(Debts!$D$10)/12,2)</f>
        <v/>
      </c>
      <c r="AC220" s="44">
        <f>MIN(N(Debts!$E$10),AF219+AB220)</f>
        <v/>
      </c>
      <c r="AD220" s="44">
        <f>AF219+AB220-AC220</f>
        <v/>
      </c>
      <c r="AE220" s="44">
        <f>MIN(AD220,MAX(0,$C220-SUMIFS($H220:$AU220,$H$6:$AU$6,"Rest",$H$5:$AU$5,"&lt;"&amp;AD$5)))</f>
        <v/>
      </c>
      <c r="AF220" s="44">
        <f>ROUND(AD220-AE220,2)</f>
        <v/>
      </c>
      <c r="AG220" s="44">
        <f>ROUND(AK219*N(Debts!$D$11)/12,2)</f>
        <v/>
      </c>
      <c r="AH220" s="44">
        <f>MIN(N(Debts!$E$11),AK219+AG220)</f>
        <v/>
      </c>
      <c r="AI220" s="44">
        <f>AK219+AG220-AH220</f>
        <v/>
      </c>
      <c r="AJ220" s="44">
        <f>MIN(AI220,MAX(0,$C220-SUMIFS($H220:$AU220,$H$6:$AU$6,"Rest",$H$5:$AU$5,"&lt;"&amp;AI$5)))</f>
        <v/>
      </c>
      <c r="AK220" s="44">
        <f>ROUND(AI220-AJ220,2)</f>
        <v/>
      </c>
      <c r="AL220" s="44">
        <f>ROUND(AP219*N(Debts!$D$12)/12,2)</f>
        <v/>
      </c>
      <c r="AM220" s="44">
        <f>MIN(N(Debts!$E$12),AP219+AL220)</f>
        <v/>
      </c>
      <c r="AN220" s="44">
        <f>AP219+AL220-AM220</f>
        <v/>
      </c>
      <c r="AO220" s="44">
        <f>MIN(AN220,MAX(0,$C220-SUMIFS($H220:$AU220,$H$6:$AU$6,"Rest",$H$5:$AU$5,"&lt;"&amp;AN$5)))</f>
        <v/>
      </c>
      <c r="AP220" s="44">
        <f>ROUND(AN220-AO220,2)</f>
        <v/>
      </c>
      <c r="AQ220" s="44">
        <f>ROUND(AU219*N(Debts!$D$13)/12,2)</f>
        <v/>
      </c>
      <c r="AR220" s="44">
        <f>MIN(N(Debts!$E$13),AU219+AQ220)</f>
        <v/>
      </c>
      <c r="AS220" s="44">
        <f>AU219+AQ220-AR220</f>
        <v/>
      </c>
      <c r="AT220" s="44">
        <f>MIN(AS220,MAX(0,$C220-SUMIFS($H220:$AU220,$H$6:$AU$6,"Rest",$H$5:$AU$5,"&lt;"&amp;AS$5)))</f>
        <v/>
      </c>
      <c r="AU220" s="44">
        <f>ROUND(AS220-AT220,2)</f>
        <v/>
      </c>
    </row>
    <row r="221">
      <c r="A221" s="43" t="n">
        <v>214</v>
      </c>
      <c r="B221" s="45">
        <f>EDATE(Plan!$C$7,A221-1)</f>
        <v/>
      </c>
      <c r="C221" s="46">
        <f>IF(F220&lt;=0.005,0,MAX(0,Plan!$C$6-SUMIF($H$6:$AU$6,"Min paid",H221:AU221)))</f>
        <v/>
      </c>
      <c r="D221" s="46">
        <f>SUMIF($H$6:$AU$6,"Interest",H221:AU221)</f>
        <v/>
      </c>
      <c r="E221" s="46">
        <f>SUMIF($H$6:$AU$6,"Min paid",H221:AU221)+SUMIF($H$6:$AU$6,"Extra paid",H221:AU221)</f>
        <v/>
      </c>
      <c r="F221" s="46">
        <f>SUMIF($H$6:$AU$6,"Balance",H221:AU221)</f>
        <v/>
      </c>
      <c r="G221" s="47">
        <f>IF(AND(F221&lt;=0.005,F220&gt;0.005),A221,"")</f>
        <v/>
      </c>
      <c r="H221" s="44">
        <f>ROUND(L220*N(Debts!$D$6)/12,2)</f>
        <v/>
      </c>
      <c r="I221" s="44">
        <f>MIN(N(Debts!$E$6),L220+H221)</f>
        <v/>
      </c>
      <c r="J221" s="44">
        <f>L220+H221-I221</f>
        <v/>
      </c>
      <c r="K221" s="44">
        <f>MIN(J221,MAX(0,$C221-SUMIFS($H221:$AU221,$H$6:$AU$6,"Rest",$H$5:$AU$5,"&lt;"&amp;J$5)))</f>
        <v/>
      </c>
      <c r="L221" s="44">
        <f>ROUND(J221-K221,2)</f>
        <v/>
      </c>
      <c r="M221" s="44">
        <f>ROUND(Q220*N(Debts!$D$7)/12,2)</f>
        <v/>
      </c>
      <c r="N221" s="44">
        <f>MIN(N(Debts!$E$7),Q220+M221)</f>
        <v/>
      </c>
      <c r="O221" s="44">
        <f>Q220+M221-N221</f>
        <v/>
      </c>
      <c r="P221" s="44">
        <f>MIN(O221,MAX(0,$C221-SUMIFS($H221:$AU221,$H$6:$AU$6,"Rest",$H$5:$AU$5,"&lt;"&amp;O$5)))</f>
        <v/>
      </c>
      <c r="Q221" s="44">
        <f>ROUND(O221-P221,2)</f>
        <v/>
      </c>
      <c r="R221" s="44">
        <f>ROUND(V220*N(Debts!$D$8)/12,2)</f>
        <v/>
      </c>
      <c r="S221" s="44">
        <f>MIN(N(Debts!$E$8),V220+R221)</f>
        <v/>
      </c>
      <c r="T221" s="44">
        <f>V220+R221-S221</f>
        <v/>
      </c>
      <c r="U221" s="44">
        <f>MIN(T221,MAX(0,$C221-SUMIFS($H221:$AU221,$H$6:$AU$6,"Rest",$H$5:$AU$5,"&lt;"&amp;T$5)))</f>
        <v/>
      </c>
      <c r="V221" s="44">
        <f>ROUND(T221-U221,2)</f>
        <v/>
      </c>
      <c r="W221" s="44">
        <f>ROUND(AA220*N(Debts!$D$9)/12,2)</f>
        <v/>
      </c>
      <c r="X221" s="44">
        <f>MIN(N(Debts!$E$9),AA220+W221)</f>
        <v/>
      </c>
      <c r="Y221" s="44">
        <f>AA220+W221-X221</f>
        <v/>
      </c>
      <c r="Z221" s="44">
        <f>MIN(Y221,MAX(0,$C221-SUMIFS($H221:$AU221,$H$6:$AU$6,"Rest",$H$5:$AU$5,"&lt;"&amp;Y$5)))</f>
        <v/>
      </c>
      <c r="AA221" s="44">
        <f>ROUND(Y221-Z221,2)</f>
        <v/>
      </c>
      <c r="AB221" s="44">
        <f>ROUND(AF220*N(Debts!$D$10)/12,2)</f>
        <v/>
      </c>
      <c r="AC221" s="44">
        <f>MIN(N(Debts!$E$10),AF220+AB221)</f>
        <v/>
      </c>
      <c r="AD221" s="44">
        <f>AF220+AB221-AC221</f>
        <v/>
      </c>
      <c r="AE221" s="44">
        <f>MIN(AD221,MAX(0,$C221-SUMIFS($H221:$AU221,$H$6:$AU$6,"Rest",$H$5:$AU$5,"&lt;"&amp;AD$5)))</f>
        <v/>
      </c>
      <c r="AF221" s="44">
        <f>ROUND(AD221-AE221,2)</f>
        <v/>
      </c>
      <c r="AG221" s="44">
        <f>ROUND(AK220*N(Debts!$D$11)/12,2)</f>
        <v/>
      </c>
      <c r="AH221" s="44">
        <f>MIN(N(Debts!$E$11),AK220+AG221)</f>
        <v/>
      </c>
      <c r="AI221" s="44">
        <f>AK220+AG221-AH221</f>
        <v/>
      </c>
      <c r="AJ221" s="44">
        <f>MIN(AI221,MAX(0,$C221-SUMIFS($H221:$AU221,$H$6:$AU$6,"Rest",$H$5:$AU$5,"&lt;"&amp;AI$5)))</f>
        <v/>
      </c>
      <c r="AK221" s="44">
        <f>ROUND(AI221-AJ221,2)</f>
        <v/>
      </c>
      <c r="AL221" s="44">
        <f>ROUND(AP220*N(Debts!$D$12)/12,2)</f>
        <v/>
      </c>
      <c r="AM221" s="44">
        <f>MIN(N(Debts!$E$12),AP220+AL221)</f>
        <v/>
      </c>
      <c r="AN221" s="44">
        <f>AP220+AL221-AM221</f>
        <v/>
      </c>
      <c r="AO221" s="44">
        <f>MIN(AN221,MAX(0,$C221-SUMIFS($H221:$AU221,$H$6:$AU$6,"Rest",$H$5:$AU$5,"&lt;"&amp;AN$5)))</f>
        <v/>
      </c>
      <c r="AP221" s="44">
        <f>ROUND(AN221-AO221,2)</f>
        <v/>
      </c>
      <c r="AQ221" s="44">
        <f>ROUND(AU220*N(Debts!$D$13)/12,2)</f>
        <v/>
      </c>
      <c r="AR221" s="44">
        <f>MIN(N(Debts!$E$13),AU220+AQ221)</f>
        <v/>
      </c>
      <c r="AS221" s="44">
        <f>AU220+AQ221-AR221</f>
        <v/>
      </c>
      <c r="AT221" s="44">
        <f>MIN(AS221,MAX(0,$C221-SUMIFS($H221:$AU221,$H$6:$AU$6,"Rest",$H$5:$AU$5,"&lt;"&amp;AS$5)))</f>
        <v/>
      </c>
      <c r="AU221" s="44">
        <f>ROUND(AS221-AT221,2)</f>
        <v/>
      </c>
    </row>
    <row r="222">
      <c r="A222" s="43" t="n">
        <v>215</v>
      </c>
      <c r="B222" s="45">
        <f>EDATE(Plan!$C$7,A222-1)</f>
        <v/>
      </c>
      <c r="C222" s="46">
        <f>IF(F221&lt;=0.005,0,MAX(0,Plan!$C$6-SUMIF($H$6:$AU$6,"Min paid",H222:AU222)))</f>
        <v/>
      </c>
      <c r="D222" s="46">
        <f>SUMIF($H$6:$AU$6,"Interest",H222:AU222)</f>
        <v/>
      </c>
      <c r="E222" s="46">
        <f>SUMIF($H$6:$AU$6,"Min paid",H222:AU222)+SUMIF($H$6:$AU$6,"Extra paid",H222:AU222)</f>
        <v/>
      </c>
      <c r="F222" s="46">
        <f>SUMIF($H$6:$AU$6,"Balance",H222:AU222)</f>
        <v/>
      </c>
      <c r="G222" s="47">
        <f>IF(AND(F222&lt;=0.005,F221&gt;0.005),A222,"")</f>
        <v/>
      </c>
      <c r="H222" s="44">
        <f>ROUND(L221*N(Debts!$D$6)/12,2)</f>
        <v/>
      </c>
      <c r="I222" s="44">
        <f>MIN(N(Debts!$E$6),L221+H222)</f>
        <v/>
      </c>
      <c r="J222" s="44">
        <f>L221+H222-I222</f>
        <v/>
      </c>
      <c r="K222" s="44">
        <f>MIN(J222,MAX(0,$C222-SUMIFS($H222:$AU222,$H$6:$AU$6,"Rest",$H$5:$AU$5,"&lt;"&amp;J$5)))</f>
        <v/>
      </c>
      <c r="L222" s="44">
        <f>ROUND(J222-K222,2)</f>
        <v/>
      </c>
      <c r="M222" s="44">
        <f>ROUND(Q221*N(Debts!$D$7)/12,2)</f>
        <v/>
      </c>
      <c r="N222" s="44">
        <f>MIN(N(Debts!$E$7),Q221+M222)</f>
        <v/>
      </c>
      <c r="O222" s="44">
        <f>Q221+M222-N222</f>
        <v/>
      </c>
      <c r="P222" s="44">
        <f>MIN(O222,MAX(0,$C222-SUMIFS($H222:$AU222,$H$6:$AU$6,"Rest",$H$5:$AU$5,"&lt;"&amp;O$5)))</f>
        <v/>
      </c>
      <c r="Q222" s="44">
        <f>ROUND(O222-P222,2)</f>
        <v/>
      </c>
      <c r="R222" s="44">
        <f>ROUND(V221*N(Debts!$D$8)/12,2)</f>
        <v/>
      </c>
      <c r="S222" s="44">
        <f>MIN(N(Debts!$E$8),V221+R222)</f>
        <v/>
      </c>
      <c r="T222" s="44">
        <f>V221+R222-S222</f>
        <v/>
      </c>
      <c r="U222" s="44">
        <f>MIN(T222,MAX(0,$C222-SUMIFS($H222:$AU222,$H$6:$AU$6,"Rest",$H$5:$AU$5,"&lt;"&amp;T$5)))</f>
        <v/>
      </c>
      <c r="V222" s="44">
        <f>ROUND(T222-U222,2)</f>
        <v/>
      </c>
      <c r="W222" s="44">
        <f>ROUND(AA221*N(Debts!$D$9)/12,2)</f>
        <v/>
      </c>
      <c r="X222" s="44">
        <f>MIN(N(Debts!$E$9),AA221+W222)</f>
        <v/>
      </c>
      <c r="Y222" s="44">
        <f>AA221+W222-X222</f>
        <v/>
      </c>
      <c r="Z222" s="44">
        <f>MIN(Y222,MAX(0,$C222-SUMIFS($H222:$AU222,$H$6:$AU$6,"Rest",$H$5:$AU$5,"&lt;"&amp;Y$5)))</f>
        <v/>
      </c>
      <c r="AA222" s="44">
        <f>ROUND(Y222-Z222,2)</f>
        <v/>
      </c>
      <c r="AB222" s="44">
        <f>ROUND(AF221*N(Debts!$D$10)/12,2)</f>
        <v/>
      </c>
      <c r="AC222" s="44">
        <f>MIN(N(Debts!$E$10),AF221+AB222)</f>
        <v/>
      </c>
      <c r="AD222" s="44">
        <f>AF221+AB222-AC222</f>
        <v/>
      </c>
      <c r="AE222" s="44">
        <f>MIN(AD222,MAX(0,$C222-SUMIFS($H222:$AU222,$H$6:$AU$6,"Rest",$H$5:$AU$5,"&lt;"&amp;AD$5)))</f>
        <v/>
      </c>
      <c r="AF222" s="44">
        <f>ROUND(AD222-AE222,2)</f>
        <v/>
      </c>
      <c r="AG222" s="44">
        <f>ROUND(AK221*N(Debts!$D$11)/12,2)</f>
        <v/>
      </c>
      <c r="AH222" s="44">
        <f>MIN(N(Debts!$E$11),AK221+AG222)</f>
        <v/>
      </c>
      <c r="AI222" s="44">
        <f>AK221+AG222-AH222</f>
        <v/>
      </c>
      <c r="AJ222" s="44">
        <f>MIN(AI222,MAX(0,$C222-SUMIFS($H222:$AU222,$H$6:$AU$6,"Rest",$H$5:$AU$5,"&lt;"&amp;AI$5)))</f>
        <v/>
      </c>
      <c r="AK222" s="44">
        <f>ROUND(AI222-AJ222,2)</f>
        <v/>
      </c>
      <c r="AL222" s="44">
        <f>ROUND(AP221*N(Debts!$D$12)/12,2)</f>
        <v/>
      </c>
      <c r="AM222" s="44">
        <f>MIN(N(Debts!$E$12),AP221+AL222)</f>
        <v/>
      </c>
      <c r="AN222" s="44">
        <f>AP221+AL222-AM222</f>
        <v/>
      </c>
      <c r="AO222" s="44">
        <f>MIN(AN222,MAX(0,$C222-SUMIFS($H222:$AU222,$H$6:$AU$6,"Rest",$H$5:$AU$5,"&lt;"&amp;AN$5)))</f>
        <v/>
      </c>
      <c r="AP222" s="44">
        <f>ROUND(AN222-AO222,2)</f>
        <v/>
      </c>
      <c r="AQ222" s="44">
        <f>ROUND(AU221*N(Debts!$D$13)/12,2)</f>
        <v/>
      </c>
      <c r="AR222" s="44">
        <f>MIN(N(Debts!$E$13),AU221+AQ222)</f>
        <v/>
      </c>
      <c r="AS222" s="44">
        <f>AU221+AQ222-AR222</f>
        <v/>
      </c>
      <c r="AT222" s="44">
        <f>MIN(AS222,MAX(0,$C222-SUMIFS($H222:$AU222,$H$6:$AU$6,"Rest",$H$5:$AU$5,"&lt;"&amp;AS$5)))</f>
        <v/>
      </c>
      <c r="AU222" s="44">
        <f>ROUND(AS222-AT222,2)</f>
        <v/>
      </c>
    </row>
    <row r="223">
      <c r="A223" s="43" t="n">
        <v>216</v>
      </c>
      <c r="B223" s="45">
        <f>EDATE(Plan!$C$7,A223-1)</f>
        <v/>
      </c>
      <c r="C223" s="46">
        <f>IF(F222&lt;=0.005,0,MAX(0,Plan!$C$6-SUMIF($H$6:$AU$6,"Min paid",H223:AU223)))</f>
        <v/>
      </c>
      <c r="D223" s="46">
        <f>SUMIF($H$6:$AU$6,"Interest",H223:AU223)</f>
        <v/>
      </c>
      <c r="E223" s="46">
        <f>SUMIF($H$6:$AU$6,"Min paid",H223:AU223)+SUMIF($H$6:$AU$6,"Extra paid",H223:AU223)</f>
        <v/>
      </c>
      <c r="F223" s="46">
        <f>SUMIF($H$6:$AU$6,"Balance",H223:AU223)</f>
        <v/>
      </c>
      <c r="G223" s="47">
        <f>IF(AND(F223&lt;=0.005,F222&gt;0.005),A223,"")</f>
        <v/>
      </c>
      <c r="H223" s="44">
        <f>ROUND(L222*N(Debts!$D$6)/12,2)</f>
        <v/>
      </c>
      <c r="I223" s="44">
        <f>MIN(N(Debts!$E$6),L222+H223)</f>
        <v/>
      </c>
      <c r="J223" s="44">
        <f>L222+H223-I223</f>
        <v/>
      </c>
      <c r="K223" s="44">
        <f>MIN(J223,MAX(0,$C223-SUMIFS($H223:$AU223,$H$6:$AU$6,"Rest",$H$5:$AU$5,"&lt;"&amp;J$5)))</f>
        <v/>
      </c>
      <c r="L223" s="44">
        <f>ROUND(J223-K223,2)</f>
        <v/>
      </c>
      <c r="M223" s="44">
        <f>ROUND(Q222*N(Debts!$D$7)/12,2)</f>
        <v/>
      </c>
      <c r="N223" s="44">
        <f>MIN(N(Debts!$E$7),Q222+M223)</f>
        <v/>
      </c>
      <c r="O223" s="44">
        <f>Q222+M223-N223</f>
        <v/>
      </c>
      <c r="P223" s="44">
        <f>MIN(O223,MAX(0,$C223-SUMIFS($H223:$AU223,$H$6:$AU$6,"Rest",$H$5:$AU$5,"&lt;"&amp;O$5)))</f>
        <v/>
      </c>
      <c r="Q223" s="44">
        <f>ROUND(O223-P223,2)</f>
        <v/>
      </c>
      <c r="R223" s="44">
        <f>ROUND(V222*N(Debts!$D$8)/12,2)</f>
        <v/>
      </c>
      <c r="S223" s="44">
        <f>MIN(N(Debts!$E$8),V222+R223)</f>
        <v/>
      </c>
      <c r="T223" s="44">
        <f>V222+R223-S223</f>
        <v/>
      </c>
      <c r="U223" s="44">
        <f>MIN(T223,MAX(0,$C223-SUMIFS($H223:$AU223,$H$6:$AU$6,"Rest",$H$5:$AU$5,"&lt;"&amp;T$5)))</f>
        <v/>
      </c>
      <c r="V223" s="44">
        <f>ROUND(T223-U223,2)</f>
        <v/>
      </c>
      <c r="W223" s="44">
        <f>ROUND(AA222*N(Debts!$D$9)/12,2)</f>
        <v/>
      </c>
      <c r="X223" s="44">
        <f>MIN(N(Debts!$E$9),AA222+W223)</f>
        <v/>
      </c>
      <c r="Y223" s="44">
        <f>AA222+W223-X223</f>
        <v/>
      </c>
      <c r="Z223" s="44">
        <f>MIN(Y223,MAX(0,$C223-SUMIFS($H223:$AU223,$H$6:$AU$6,"Rest",$H$5:$AU$5,"&lt;"&amp;Y$5)))</f>
        <v/>
      </c>
      <c r="AA223" s="44">
        <f>ROUND(Y223-Z223,2)</f>
        <v/>
      </c>
      <c r="AB223" s="44">
        <f>ROUND(AF222*N(Debts!$D$10)/12,2)</f>
        <v/>
      </c>
      <c r="AC223" s="44">
        <f>MIN(N(Debts!$E$10),AF222+AB223)</f>
        <v/>
      </c>
      <c r="AD223" s="44">
        <f>AF222+AB223-AC223</f>
        <v/>
      </c>
      <c r="AE223" s="44">
        <f>MIN(AD223,MAX(0,$C223-SUMIFS($H223:$AU223,$H$6:$AU$6,"Rest",$H$5:$AU$5,"&lt;"&amp;AD$5)))</f>
        <v/>
      </c>
      <c r="AF223" s="44">
        <f>ROUND(AD223-AE223,2)</f>
        <v/>
      </c>
      <c r="AG223" s="44">
        <f>ROUND(AK222*N(Debts!$D$11)/12,2)</f>
        <v/>
      </c>
      <c r="AH223" s="44">
        <f>MIN(N(Debts!$E$11),AK222+AG223)</f>
        <v/>
      </c>
      <c r="AI223" s="44">
        <f>AK222+AG223-AH223</f>
        <v/>
      </c>
      <c r="AJ223" s="44">
        <f>MIN(AI223,MAX(0,$C223-SUMIFS($H223:$AU223,$H$6:$AU$6,"Rest",$H$5:$AU$5,"&lt;"&amp;AI$5)))</f>
        <v/>
      </c>
      <c r="AK223" s="44">
        <f>ROUND(AI223-AJ223,2)</f>
        <v/>
      </c>
      <c r="AL223" s="44">
        <f>ROUND(AP222*N(Debts!$D$12)/12,2)</f>
        <v/>
      </c>
      <c r="AM223" s="44">
        <f>MIN(N(Debts!$E$12),AP222+AL223)</f>
        <v/>
      </c>
      <c r="AN223" s="44">
        <f>AP222+AL223-AM223</f>
        <v/>
      </c>
      <c r="AO223" s="44">
        <f>MIN(AN223,MAX(0,$C223-SUMIFS($H223:$AU223,$H$6:$AU$6,"Rest",$H$5:$AU$5,"&lt;"&amp;AN$5)))</f>
        <v/>
      </c>
      <c r="AP223" s="44">
        <f>ROUND(AN223-AO223,2)</f>
        <v/>
      </c>
      <c r="AQ223" s="44">
        <f>ROUND(AU222*N(Debts!$D$13)/12,2)</f>
        <v/>
      </c>
      <c r="AR223" s="44">
        <f>MIN(N(Debts!$E$13),AU222+AQ223)</f>
        <v/>
      </c>
      <c r="AS223" s="44">
        <f>AU222+AQ223-AR223</f>
        <v/>
      </c>
      <c r="AT223" s="44">
        <f>MIN(AS223,MAX(0,$C223-SUMIFS($H223:$AU223,$H$6:$AU$6,"Rest",$H$5:$AU$5,"&lt;"&amp;AS$5)))</f>
        <v/>
      </c>
      <c r="AU223" s="44">
        <f>ROUND(AS223-AT223,2)</f>
        <v/>
      </c>
    </row>
    <row r="224">
      <c r="A224" s="43" t="n">
        <v>217</v>
      </c>
      <c r="B224" s="45">
        <f>EDATE(Plan!$C$7,A224-1)</f>
        <v/>
      </c>
      <c r="C224" s="46">
        <f>IF(F223&lt;=0.005,0,MAX(0,Plan!$C$6-SUMIF($H$6:$AU$6,"Min paid",H224:AU224)))</f>
        <v/>
      </c>
      <c r="D224" s="46">
        <f>SUMIF($H$6:$AU$6,"Interest",H224:AU224)</f>
        <v/>
      </c>
      <c r="E224" s="46">
        <f>SUMIF($H$6:$AU$6,"Min paid",H224:AU224)+SUMIF($H$6:$AU$6,"Extra paid",H224:AU224)</f>
        <v/>
      </c>
      <c r="F224" s="46">
        <f>SUMIF($H$6:$AU$6,"Balance",H224:AU224)</f>
        <v/>
      </c>
      <c r="G224" s="47">
        <f>IF(AND(F224&lt;=0.005,F223&gt;0.005),A224,"")</f>
        <v/>
      </c>
      <c r="H224" s="44">
        <f>ROUND(L223*N(Debts!$D$6)/12,2)</f>
        <v/>
      </c>
      <c r="I224" s="44">
        <f>MIN(N(Debts!$E$6),L223+H224)</f>
        <v/>
      </c>
      <c r="J224" s="44">
        <f>L223+H224-I224</f>
        <v/>
      </c>
      <c r="K224" s="44">
        <f>MIN(J224,MAX(0,$C224-SUMIFS($H224:$AU224,$H$6:$AU$6,"Rest",$H$5:$AU$5,"&lt;"&amp;J$5)))</f>
        <v/>
      </c>
      <c r="L224" s="44">
        <f>ROUND(J224-K224,2)</f>
        <v/>
      </c>
      <c r="M224" s="44">
        <f>ROUND(Q223*N(Debts!$D$7)/12,2)</f>
        <v/>
      </c>
      <c r="N224" s="44">
        <f>MIN(N(Debts!$E$7),Q223+M224)</f>
        <v/>
      </c>
      <c r="O224" s="44">
        <f>Q223+M224-N224</f>
        <v/>
      </c>
      <c r="P224" s="44">
        <f>MIN(O224,MAX(0,$C224-SUMIFS($H224:$AU224,$H$6:$AU$6,"Rest",$H$5:$AU$5,"&lt;"&amp;O$5)))</f>
        <v/>
      </c>
      <c r="Q224" s="44">
        <f>ROUND(O224-P224,2)</f>
        <v/>
      </c>
      <c r="R224" s="44">
        <f>ROUND(V223*N(Debts!$D$8)/12,2)</f>
        <v/>
      </c>
      <c r="S224" s="44">
        <f>MIN(N(Debts!$E$8),V223+R224)</f>
        <v/>
      </c>
      <c r="T224" s="44">
        <f>V223+R224-S224</f>
        <v/>
      </c>
      <c r="U224" s="44">
        <f>MIN(T224,MAX(0,$C224-SUMIFS($H224:$AU224,$H$6:$AU$6,"Rest",$H$5:$AU$5,"&lt;"&amp;T$5)))</f>
        <v/>
      </c>
      <c r="V224" s="44">
        <f>ROUND(T224-U224,2)</f>
        <v/>
      </c>
      <c r="W224" s="44">
        <f>ROUND(AA223*N(Debts!$D$9)/12,2)</f>
        <v/>
      </c>
      <c r="X224" s="44">
        <f>MIN(N(Debts!$E$9),AA223+W224)</f>
        <v/>
      </c>
      <c r="Y224" s="44">
        <f>AA223+W224-X224</f>
        <v/>
      </c>
      <c r="Z224" s="44">
        <f>MIN(Y224,MAX(0,$C224-SUMIFS($H224:$AU224,$H$6:$AU$6,"Rest",$H$5:$AU$5,"&lt;"&amp;Y$5)))</f>
        <v/>
      </c>
      <c r="AA224" s="44">
        <f>ROUND(Y224-Z224,2)</f>
        <v/>
      </c>
      <c r="AB224" s="44">
        <f>ROUND(AF223*N(Debts!$D$10)/12,2)</f>
        <v/>
      </c>
      <c r="AC224" s="44">
        <f>MIN(N(Debts!$E$10),AF223+AB224)</f>
        <v/>
      </c>
      <c r="AD224" s="44">
        <f>AF223+AB224-AC224</f>
        <v/>
      </c>
      <c r="AE224" s="44">
        <f>MIN(AD224,MAX(0,$C224-SUMIFS($H224:$AU224,$H$6:$AU$6,"Rest",$H$5:$AU$5,"&lt;"&amp;AD$5)))</f>
        <v/>
      </c>
      <c r="AF224" s="44">
        <f>ROUND(AD224-AE224,2)</f>
        <v/>
      </c>
      <c r="AG224" s="44">
        <f>ROUND(AK223*N(Debts!$D$11)/12,2)</f>
        <v/>
      </c>
      <c r="AH224" s="44">
        <f>MIN(N(Debts!$E$11),AK223+AG224)</f>
        <v/>
      </c>
      <c r="AI224" s="44">
        <f>AK223+AG224-AH224</f>
        <v/>
      </c>
      <c r="AJ224" s="44">
        <f>MIN(AI224,MAX(0,$C224-SUMIFS($H224:$AU224,$H$6:$AU$6,"Rest",$H$5:$AU$5,"&lt;"&amp;AI$5)))</f>
        <v/>
      </c>
      <c r="AK224" s="44">
        <f>ROUND(AI224-AJ224,2)</f>
        <v/>
      </c>
      <c r="AL224" s="44">
        <f>ROUND(AP223*N(Debts!$D$12)/12,2)</f>
        <v/>
      </c>
      <c r="AM224" s="44">
        <f>MIN(N(Debts!$E$12),AP223+AL224)</f>
        <v/>
      </c>
      <c r="AN224" s="44">
        <f>AP223+AL224-AM224</f>
        <v/>
      </c>
      <c r="AO224" s="44">
        <f>MIN(AN224,MAX(0,$C224-SUMIFS($H224:$AU224,$H$6:$AU$6,"Rest",$H$5:$AU$5,"&lt;"&amp;AN$5)))</f>
        <v/>
      </c>
      <c r="AP224" s="44">
        <f>ROUND(AN224-AO224,2)</f>
        <v/>
      </c>
      <c r="AQ224" s="44">
        <f>ROUND(AU223*N(Debts!$D$13)/12,2)</f>
        <v/>
      </c>
      <c r="AR224" s="44">
        <f>MIN(N(Debts!$E$13),AU223+AQ224)</f>
        <v/>
      </c>
      <c r="AS224" s="44">
        <f>AU223+AQ224-AR224</f>
        <v/>
      </c>
      <c r="AT224" s="44">
        <f>MIN(AS224,MAX(0,$C224-SUMIFS($H224:$AU224,$H$6:$AU$6,"Rest",$H$5:$AU$5,"&lt;"&amp;AS$5)))</f>
        <v/>
      </c>
      <c r="AU224" s="44">
        <f>ROUND(AS224-AT224,2)</f>
        <v/>
      </c>
    </row>
    <row r="225">
      <c r="A225" s="43" t="n">
        <v>218</v>
      </c>
      <c r="B225" s="45">
        <f>EDATE(Plan!$C$7,A225-1)</f>
        <v/>
      </c>
      <c r="C225" s="46">
        <f>IF(F224&lt;=0.005,0,MAX(0,Plan!$C$6-SUMIF($H$6:$AU$6,"Min paid",H225:AU225)))</f>
        <v/>
      </c>
      <c r="D225" s="46">
        <f>SUMIF($H$6:$AU$6,"Interest",H225:AU225)</f>
        <v/>
      </c>
      <c r="E225" s="46">
        <f>SUMIF($H$6:$AU$6,"Min paid",H225:AU225)+SUMIF($H$6:$AU$6,"Extra paid",H225:AU225)</f>
        <v/>
      </c>
      <c r="F225" s="46">
        <f>SUMIF($H$6:$AU$6,"Balance",H225:AU225)</f>
        <v/>
      </c>
      <c r="G225" s="47">
        <f>IF(AND(F225&lt;=0.005,F224&gt;0.005),A225,"")</f>
        <v/>
      </c>
      <c r="H225" s="44">
        <f>ROUND(L224*N(Debts!$D$6)/12,2)</f>
        <v/>
      </c>
      <c r="I225" s="44">
        <f>MIN(N(Debts!$E$6),L224+H225)</f>
        <v/>
      </c>
      <c r="J225" s="44">
        <f>L224+H225-I225</f>
        <v/>
      </c>
      <c r="K225" s="44">
        <f>MIN(J225,MAX(0,$C225-SUMIFS($H225:$AU225,$H$6:$AU$6,"Rest",$H$5:$AU$5,"&lt;"&amp;J$5)))</f>
        <v/>
      </c>
      <c r="L225" s="44">
        <f>ROUND(J225-K225,2)</f>
        <v/>
      </c>
      <c r="M225" s="44">
        <f>ROUND(Q224*N(Debts!$D$7)/12,2)</f>
        <v/>
      </c>
      <c r="N225" s="44">
        <f>MIN(N(Debts!$E$7),Q224+M225)</f>
        <v/>
      </c>
      <c r="O225" s="44">
        <f>Q224+M225-N225</f>
        <v/>
      </c>
      <c r="P225" s="44">
        <f>MIN(O225,MAX(0,$C225-SUMIFS($H225:$AU225,$H$6:$AU$6,"Rest",$H$5:$AU$5,"&lt;"&amp;O$5)))</f>
        <v/>
      </c>
      <c r="Q225" s="44">
        <f>ROUND(O225-P225,2)</f>
        <v/>
      </c>
      <c r="R225" s="44">
        <f>ROUND(V224*N(Debts!$D$8)/12,2)</f>
        <v/>
      </c>
      <c r="S225" s="44">
        <f>MIN(N(Debts!$E$8),V224+R225)</f>
        <v/>
      </c>
      <c r="T225" s="44">
        <f>V224+R225-S225</f>
        <v/>
      </c>
      <c r="U225" s="44">
        <f>MIN(T225,MAX(0,$C225-SUMIFS($H225:$AU225,$H$6:$AU$6,"Rest",$H$5:$AU$5,"&lt;"&amp;T$5)))</f>
        <v/>
      </c>
      <c r="V225" s="44">
        <f>ROUND(T225-U225,2)</f>
        <v/>
      </c>
      <c r="W225" s="44">
        <f>ROUND(AA224*N(Debts!$D$9)/12,2)</f>
        <v/>
      </c>
      <c r="X225" s="44">
        <f>MIN(N(Debts!$E$9),AA224+W225)</f>
        <v/>
      </c>
      <c r="Y225" s="44">
        <f>AA224+W225-X225</f>
        <v/>
      </c>
      <c r="Z225" s="44">
        <f>MIN(Y225,MAX(0,$C225-SUMIFS($H225:$AU225,$H$6:$AU$6,"Rest",$H$5:$AU$5,"&lt;"&amp;Y$5)))</f>
        <v/>
      </c>
      <c r="AA225" s="44">
        <f>ROUND(Y225-Z225,2)</f>
        <v/>
      </c>
      <c r="AB225" s="44">
        <f>ROUND(AF224*N(Debts!$D$10)/12,2)</f>
        <v/>
      </c>
      <c r="AC225" s="44">
        <f>MIN(N(Debts!$E$10),AF224+AB225)</f>
        <v/>
      </c>
      <c r="AD225" s="44">
        <f>AF224+AB225-AC225</f>
        <v/>
      </c>
      <c r="AE225" s="44">
        <f>MIN(AD225,MAX(0,$C225-SUMIFS($H225:$AU225,$H$6:$AU$6,"Rest",$H$5:$AU$5,"&lt;"&amp;AD$5)))</f>
        <v/>
      </c>
      <c r="AF225" s="44">
        <f>ROUND(AD225-AE225,2)</f>
        <v/>
      </c>
      <c r="AG225" s="44">
        <f>ROUND(AK224*N(Debts!$D$11)/12,2)</f>
        <v/>
      </c>
      <c r="AH225" s="44">
        <f>MIN(N(Debts!$E$11),AK224+AG225)</f>
        <v/>
      </c>
      <c r="AI225" s="44">
        <f>AK224+AG225-AH225</f>
        <v/>
      </c>
      <c r="AJ225" s="44">
        <f>MIN(AI225,MAX(0,$C225-SUMIFS($H225:$AU225,$H$6:$AU$6,"Rest",$H$5:$AU$5,"&lt;"&amp;AI$5)))</f>
        <v/>
      </c>
      <c r="AK225" s="44">
        <f>ROUND(AI225-AJ225,2)</f>
        <v/>
      </c>
      <c r="AL225" s="44">
        <f>ROUND(AP224*N(Debts!$D$12)/12,2)</f>
        <v/>
      </c>
      <c r="AM225" s="44">
        <f>MIN(N(Debts!$E$12),AP224+AL225)</f>
        <v/>
      </c>
      <c r="AN225" s="44">
        <f>AP224+AL225-AM225</f>
        <v/>
      </c>
      <c r="AO225" s="44">
        <f>MIN(AN225,MAX(0,$C225-SUMIFS($H225:$AU225,$H$6:$AU$6,"Rest",$H$5:$AU$5,"&lt;"&amp;AN$5)))</f>
        <v/>
      </c>
      <c r="AP225" s="44">
        <f>ROUND(AN225-AO225,2)</f>
        <v/>
      </c>
      <c r="AQ225" s="44">
        <f>ROUND(AU224*N(Debts!$D$13)/12,2)</f>
        <v/>
      </c>
      <c r="AR225" s="44">
        <f>MIN(N(Debts!$E$13),AU224+AQ225)</f>
        <v/>
      </c>
      <c r="AS225" s="44">
        <f>AU224+AQ225-AR225</f>
        <v/>
      </c>
      <c r="AT225" s="44">
        <f>MIN(AS225,MAX(0,$C225-SUMIFS($H225:$AU225,$H$6:$AU$6,"Rest",$H$5:$AU$5,"&lt;"&amp;AS$5)))</f>
        <v/>
      </c>
      <c r="AU225" s="44">
        <f>ROUND(AS225-AT225,2)</f>
        <v/>
      </c>
    </row>
    <row r="226">
      <c r="A226" s="43" t="n">
        <v>219</v>
      </c>
      <c r="B226" s="45">
        <f>EDATE(Plan!$C$7,A226-1)</f>
        <v/>
      </c>
      <c r="C226" s="46">
        <f>IF(F225&lt;=0.005,0,MAX(0,Plan!$C$6-SUMIF($H$6:$AU$6,"Min paid",H226:AU226)))</f>
        <v/>
      </c>
      <c r="D226" s="46">
        <f>SUMIF($H$6:$AU$6,"Interest",H226:AU226)</f>
        <v/>
      </c>
      <c r="E226" s="46">
        <f>SUMIF($H$6:$AU$6,"Min paid",H226:AU226)+SUMIF($H$6:$AU$6,"Extra paid",H226:AU226)</f>
        <v/>
      </c>
      <c r="F226" s="46">
        <f>SUMIF($H$6:$AU$6,"Balance",H226:AU226)</f>
        <v/>
      </c>
      <c r="G226" s="47">
        <f>IF(AND(F226&lt;=0.005,F225&gt;0.005),A226,"")</f>
        <v/>
      </c>
      <c r="H226" s="44">
        <f>ROUND(L225*N(Debts!$D$6)/12,2)</f>
        <v/>
      </c>
      <c r="I226" s="44">
        <f>MIN(N(Debts!$E$6),L225+H226)</f>
        <v/>
      </c>
      <c r="J226" s="44">
        <f>L225+H226-I226</f>
        <v/>
      </c>
      <c r="K226" s="44">
        <f>MIN(J226,MAX(0,$C226-SUMIFS($H226:$AU226,$H$6:$AU$6,"Rest",$H$5:$AU$5,"&lt;"&amp;J$5)))</f>
        <v/>
      </c>
      <c r="L226" s="44">
        <f>ROUND(J226-K226,2)</f>
        <v/>
      </c>
      <c r="M226" s="44">
        <f>ROUND(Q225*N(Debts!$D$7)/12,2)</f>
        <v/>
      </c>
      <c r="N226" s="44">
        <f>MIN(N(Debts!$E$7),Q225+M226)</f>
        <v/>
      </c>
      <c r="O226" s="44">
        <f>Q225+M226-N226</f>
        <v/>
      </c>
      <c r="P226" s="44">
        <f>MIN(O226,MAX(0,$C226-SUMIFS($H226:$AU226,$H$6:$AU$6,"Rest",$H$5:$AU$5,"&lt;"&amp;O$5)))</f>
        <v/>
      </c>
      <c r="Q226" s="44">
        <f>ROUND(O226-P226,2)</f>
        <v/>
      </c>
      <c r="R226" s="44">
        <f>ROUND(V225*N(Debts!$D$8)/12,2)</f>
        <v/>
      </c>
      <c r="S226" s="44">
        <f>MIN(N(Debts!$E$8),V225+R226)</f>
        <v/>
      </c>
      <c r="T226" s="44">
        <f>V225+R226-S226</f>
        <v/>
      </c>
      <c r="U226" s="44">
        <f>MIN(T226,MAX(0,$C226-SUMIFS($H226:$AU226,$H$6:$AU$6,"Rest",$H$5:$AU$5,"&lt;"&amp;T$5)))</f>
        <v/>
      </c>
      <c r="V226" s="44">
        <f>ROUND(T226-U226,2)</f>
        <v/>
      </c>
      <c r="W226" s="44">
        <f>ROUND(AA225*N(Debts!$D$9)/12,2)</f>
        <v/>
      </c>
      <c r="X226" s="44">
        <f>MIN(N(Debts!$E$9),AA225+W226)</f>
        <v/>
      </c>
      <c r="Y226" s="44">
        <f>AA225+W226-X226</f>
        <v/>
      </c>
      <c r="Z226" s="44">
        <f>MIN(Y226,MAX(0,$C226-SUMIFS($H226:$AU226,$H$6:$AU$6,"Rest",$H$5:$AU$5,"&lt;"&amp;Y$5)))</f>
        <v/>
      </c>
      <c r="AA226" s="44">
        <f>ROUND(Y226-Z226,2)</f>
        <v/>
      </c>
      <c r="AB226" s="44">
        <f>ROUND(AF225*N(Debts!$D$10)/12,2)</f>
        <v/>
      </c>
      <c r="AC226" s="44">
        <f>MIN(N(Debts!$E$10),AF225+AB226)</f>
        <v/>
      </c>
      <c r="AD226" s="44">
        <f>AF225+AB226-AC226</f>
        <v/>
      </c>
      <c r="AE226" s="44">
        <f>MIN(AD226,MAX(0,$C226-SUMIFS($H226:$AU226,$H$6:$AU$6,"Rest",$H$5:$AU$5,"&lt;"&amp;AD$5)))</f>
        <v/>
      </c>
      <c r="AF226" s="44">
        <f>ROUND(AD226-AE226,2)</f>
        <v/>
      </c>
      <c r="AG226" s="44">
        <f>ROUND(AK225*N(Debts!$D$11)/12,2)</f>
        <v/>
      </c>
      <c r="AH226" s="44">
        <f>MIN(N(Debts!$E$11),AK225+AG226)</f>
        <v/>
      </c>
      <c r="AI226" s="44">
        <f>AK225+AG226-AH226</f>
        <v/>
      </c>
      <c r="AJ226" s="44">
        <f>MIN(AI226,MAX(0,$C226-SUMIFS($H226:$AU226,$H$6:$AU$6,"Rest",$H$5:$AU$5,"&lt;"&amp;AI$5)))</f>
        <v/>
      </c>
      <c r="AK226" s="44">
        <f>ROUND(AI226-AJ226,2)</f>
        <v/>
      </c>
      <c r="AL226" s="44">
        <f>ROUND(AP225*N(Debts!$D$12)/12,2)</f>
        <v/>
      </c>
      <c r="AM226" s="44">
        <f>MIN(N(Debts!$E$12),AP225+AL226)</f>
        <v/>
      </c>
      <c r="AN226" s="44">
        <f>AP225+AL226-AM226</f>
        <v/>
      </c>
      <c r="AO226" s="44">
        <f>MIN(AN226,MAX(0,$C226-SUMIFS($H226:$AU226,$H$6:$AU$6,"Rest",$H$5:$AU$5,"&lt;"&amp;AN$5)))</f>
        <v/>
      </c>
      <c r="AP226" s="44">
        <f>ROUND(AN226-AO226,2)</f>
        <v/>
      </c>
      <c r="AQ226" s="44">
        <f>ROUND(AU225*N(Debts!$D$13)/12,2)</f>
        <v/>
      </c>
      <c r="AR226" s="44">
        <f>MIN(N(Debts!$E$13),AU225+AQ226)</f>
        <v/>
      </c>
      <c r="AS226" s="44">
        <f>AU225+AQ226-AR226</f>
        <v/>
      </c>
      <c r="AT226" s="44">
        <f>MIN(AS226,MAX(0,$C226-SUMIFS($H226:$AU226,$H$6:$AU$6,"Rest",$H$5:$AU$5,"&lt;"&amp;AS$5)))</f>
        <v/>
      </c>
      <c r="AU226" s="44">
        <f>ROUND(AS226-AT226,2)</f>
        <v/>
      </c>
    </row>
    <row r="227">
      <c r="A227" s="43" t="n">
        <v>220</v>
      </c>
      <c r="B227" s="45">
        <f>EDATE(Plan!$C$7,A227-1)</f>
        <v/>
      </c>
      <c r="C227" s="46">
        <f>IF(F226&lt;=0.005,0,MAX(0,Plan!$C$6-SUMIF($H$6:$AU$6,"Min paid",H227:AU227)))</f>
        <v/>
      </c>
      <c r="D227" s="46">
        <f>SUMIF($H$6:$AU$6,"Interest",H227:AU227)</f>
        <v/>
      </c>
      <c r="E227" s="46">
        <f>SUMIF($H$6:$AU$6,"Min paid",H227:AU227)+SUMIF($H$6:$AU$6,"Extra paid",H227:AU227)</f>
        <v/>
      </c>
      <c r="F227" s="46">
        <f>SUMIF($H$6:$AU$6,"Balance",H227:AU227)</f>
        <v/>
      </c>
      <c r="G227" s="47">
        <f>IF(AND(F227&lt;=0.005,F226&gt;0.005),A227,"")</f>
        <v/>
      </c>
      <c r="H227" s="44">
        <f>ROUND(L226*N(Debts!$D$6)/12,2)</f>
        <v/>
      </c>
      <c r="I227" s="44">
        <f>MIN(N(Debts!$E$6),L226+H227)</f>
        <v/>
      </c>
      <c r="J227" s="44">
        <f>L226+H227-I227</f>
        <v/>
      </c>
      <c r="K227" s="44">
        <f>MIN(J227,MAX(0,$C227-SUMIFS($H227:$AU227,$H$6:$AU$6,"Rest",$H$5:$AU$5,"&lt;"&amp;J$5)))</f>
        <v/>
      </c>
      <c r="L227" s="44">
        <f>ROUND(J227-K227,2)</f>
        <v/>
      </c>
      <c r="M227" s="44">
        <f>ROUND(Q226*N(Debts!$D$7)/12,2)</f>
        <v/>
      </c>
      <c r="N227" s="44">
        <f>MIN(N(Debts!$E$7),Q226+M227)</f>
        <v/>
      </c>
      <c r="O227" s="44">
        <f>Q226+M227-N227</f>
        <v/>
      </c>
      <c r="P227" s="44">
        <f>MIN(O227,MAX(0,$C227-SUMIFS($H227:$AU227,$H$6:$AU$6,"Rest",$H$5:$AU$5,"&lt;"&amp;O$5)))</f>
        <v/>
      </c>
      <c r="Q227" s="44">
        <f>ROUND(O227-P227,2)</f>
        <v/>
      </c>
      <c r="R227" s="44">
        <f>ROUND(V226*N(Debts!$D$8)/12,2)</f>
        <v/>
      </c>
      <c r="S227" s="44">
        <f>MIN(N(Debts!$E$8),V226+R227)</f>
        <v/>
      </c>
      <c r="T227" s="44">
        <f>V226+R227-S227</f>
        <v/>
      </c>
      <c r="U227" s="44">
        <f>MIN(T227,MAX(0,$C227-SUMIFS($H227:$AU227,$H$6:$AU$6,"Rest",$H$5:$AU$5,"&lt;"&amp;T$5)))</f>
        <v/>
      </c>
      <c r="V227" s="44">
        <f>ROUND(T227-U227,2)</f>
        <v/>
      </c>
      <c r="W227" s="44">
        <f>ROUND(AA226*N(Debts!$D$9)/12,2)</f>
        <v/>
      </c>
      <c r="X227" s="44">
        <f>MIN(N(Debts!$E$9),AA226+W227)</f>
        <v/>
      </c>
      <c r="Y227" s="44">
        <f>AA226+W227-X227</f>
        <v/>
      </c>
      <c r="Z227" s="44">
        <f>MIN(Y227,MAX(0,$C227-SUMIFS($H227:$AU227,$H$6:$AU$6,"Rest",$H$5:$AU$5,"&lt;"&amp;Y$5)))</f>
        <v/>
      </c>
      <c r="AA227" s="44">
        <f>ROUND(Y227-Z227,2)</f>
        <v/>
      </c>
      <c r="AB227" s="44">
        <f>ROUND(AF226*N(Debts!$D$10)/12,2)</f>
        <v/>
      </c>
      <c r="AC227" s="44">
        <f>MIN(N(Debts!$E$10),AF226+AB227)</f>
        <v/>
      </c>
      <c r="AD227" s="44">
        <f>AF226+AB227-AC227</f>
        <v/>
      </c>
      <c r="AE227" s="44">
        <f>MIN(AD227,MAX(0,$C227-SUMIFS($H227:$AU227,$H$6:$AU$6,"Rest",$H$5:$AU$5,"&lt;"&amp;AD$5)))</f>
        <v/>
      </c>
      <c r="AF227" s="44">
        <f>ROUND(AD227-AE227,2)</f>
        <v/>
      </c>
      <c r="AG227" s="44">
        <f>ROUND(AK226*N(Debts!$D$11)/12,2)</f>
        <v/>
      </c>
      <c r="AH227" s="44">
        <f>MIN(N(Debts!$E$11),AK226+AG227)</f>
        <v/>
      </c>
      <c r="AI227" s="44">
        <f>AK226+AG227-AH227</f>
        <v/>
      </c>
      <c r="AJ227" s="44">
        <f>MIN(AI227,MAX(0,$C227-SUMIFS($H227:$AU227,$H$6:$AU$6,"Rest",$H$5:$AU$5,"&lt;"&amp;AI$5)))</f>
        <v/>
      </c>
      <c r="AK227" s="44">
        <f>ROUND(AI227-AJ227,2)</f>
        <v/>
      </c>
      <c r="AL227" s="44">
        <f>ROUND(AP226*N(Debts!$D$12)/12,2)</f>
        <v/>
      </c>
      <c r="AM227" s="44">
        <f>MIN(N(Debts!$E$12),AP226+AL227)</f>
        <v/>
      </c>
      <c r="AN227" s="44">
        <f>AP226+AL227-AM227</f>
        <v/>
      </c>
      <c r="AO227" s="44">
        <f>MIN(AN227,MAX(0,$C227-SUMIFS($H227:$AU227,$H$6:$AU$6,"Rest",$H$5:$AU$5,"&lt;"&amp;AN$5)))</f>
        <v/>
      </c>
      <c r="AP227" s="44">
        <f>ROUND(AN227-AO227,2)</f>
        <v/>
      </c>
      <c r="AQ227" s="44">
        <f>ROUND(AU226*N(Debts!$D$13)/12,2)</f>
        <v/>
      </c>
      <c r="AR227" s="44">
        <f>MIN(N(Debts!$E$13),AU226+AQ227)</f>
        <v/>
      </c>
      <c r="AS227" s="44">
        <f>AU226+AQ227-AR227</f>
        <v/>
      </c>
      <c r="AT227" s="44">
        <f>MIN(AS227,MAX(0,$C227-SUMIFS($H227:$AU227,$H$6:$AU$6,"Rest",$H$5:$AU$5,"&lt;"&amp;AS$5)))</f>
        <v/>
      </c>
      <c r="AU227" s="44">
        <f>ROUND(AS227-AT227,2)</f>
        <v/>
      </c>
    </row>
    <row r="228">
      <c r="A228" s="43" t="n">
        <v>221</v>
      </c>
      <c r="B228" s="45">
        <f>EDATE(Plan!$C$7,A228-1)</f>
        <v/>
      </c>
      <c r="C228" s="46">
        <f>IF(F227&lt;=0.005,0,MAX(0,Plan!$C$6-SUMIF($H$6:$AU$6,"Min paid",H228:AU228)))</f>
        <v/>
      </c>
      <c r="D228" s="46">
        <f>SUMIF($H$6:$AU$6,"Interest",H228:AU228)</f>
        <v/>
      </c>
      <c r="E228" s="46">
        <f>SUMIF($H$6:$AU$6,"Min paid",H228:AU228)+SUMIF($H$6:$AU$6,"Extra paid",H228:AU228)</f>
        <v/>
      </c>
      <c r="F228" s="46">
        <f>SUMIF($H$6:$AU$6,"Balance",H228:AU228)</f>
        <v/>
      </c>
      <c r="G228" s="47">
        <f>IF(AND(F228&lt;=0.005,F227&gt;0.005),A228,"")</f>
        <v/>
      </c>
      <c r="H228" s="44">
        <f>ROUND(L227*N(Debts!$D$6)/12,2)</f>
        <v/>
      </c>
      <c r="I228" s="44">
        <f>MIN(N(Debts!$E$6),L227+H228)</f>
        <v/>
      </c>
      <c r="J228" s="44">
        <f>L227+H228-I228</f>
        <v/>
      </c>
      <c r="K228" s="44">
        <f>MIN(J228,MAX(0,$C228-SUMIFS($H228:$AU228,$H$6:$AU$6,"Rest",$H$5:$AU$5,"&lt;"&amp;J$5)))</f>
        <v/>
      </c>
      <c r="L228" s="44">
        <f>ROUND(J228-K228,2)</f>
        <v/>
      </c>
      <c r="M228" s="44">
        <f>ROUND(Q227*N(Debts!$D$7)/12,2)</f>
        <v/>
      </c>
      <c r="N228" s="44">
        <f>MIN(N(Debts!$E$7),Q227+M228)</f>
        <v/>
      </c>
      <c r="O228" s="44">
        <f>Q227+M228-N228</f>
        <v/>
      </c>
      <c r="P228" s="44">
        <f>MIN(O228,MAX(0,$C228-SUMIFS($H228:$AU228,$H$6:$AU$6,"Rest",$H$5:$AU$5,"&lt;"&amp;O$5)))</f>
        <v/>
      </c>
      <c r="Q228" s="44">
        <f>ROUND(O228-P228,2)</f>
        <v/>
      </c>
      <c r="R228" s="44">
        <f>ROUND(V227*N(Debts!$D$8)/12,2)</f>
        <v/>
      </c>
      <c r="S228" s="44">
        <f>MIN(N(Debts!$E$8),V227+R228)</f>
        <v/>
      </c>
      <c r="T228" s="44">
        <f>V227+R228-S228</f>
        <v/>
      </c>
      <c r="U228" s="44">
        <f>MIN(T228,MAX(0,$C228-SUMIFS($H228:$AU228,$H$6:$AU$6,"Rest",$H$5:$AU$5,"&lt;"&amp;T$5)))</f>
        <v/>
      </c>
      <c r="V228" s="44">
        <f>ROUND(T228-U228,2)</f>
        <v/>
      </c>
      <c r="W228" s="44">
        <f>ROUND(AA227*N(Debts!$D$9)/12,2)</f>
        <v/>
      </c>
      <c r="X228" s="44">
        <f>MIN(N(Debts!$E$9),AA227+W228)</f>
        <v/>
      </c>
      <c r="Y228" s="44">
        <f>AA227+W228-X228</f>
        <v/>
      </c>
      <c r="Z228" s="44">
        <f>MIN(Y228,MAX(0,$C228-SUMIFS($H228:$AU228,$H$6:$AU$6,"Rest",$H$5:$AU$5,"&lt;"&amp;Y$5)))</f>
        <v/>
      </c>
      <c r="AA228" s="44">
        <f>ROUND(Y228-Z228,2)</f>
        <v/>
      </c>
      <c r="AB228" s="44">
        <f>ROUND(AF227*N(Debts!$D$10)/12,2)</f>
        <v/>
      </c>
      <c r="AC228" s="44">
        <f>MIN(N(Debts!$E$10),AF227+AB228)</f>
        <v/>
      </c>
      <c r="AD228" s="44">
        <f>AF227+AB228-AC228</f>
        <v/>
      </c>
      <c r="AE228" s="44">
        <f>MIN(AD228,MAX(0,$C228-SUMIFS($H228:$AU228,$H$6:$AU$6,"Rest",$H$5:$AU$5,"&lt;"&amp;AD$5)))</f>
        <v/>
      </c>
      <c r="AF228" s="44">
        <f>ROUND(AD228-AE228,2)</f>
        <v/>
      </c>
      <c r="AG228" s="44">
        <f>ROUND(AK227*N(Debts!$D$11)/12,2)</f>
        <v/>
      </c>
      <c r="AH228" s="44">
        <f>MIN(N(Debts!$E$11),AK227+AG228)</f>
        <v/>
      </c>
      <c r="AI228" s="44">
        <f>AK227+AG228-AH228</f>
        <v/>
      </c>
      <c r="AJ228" s="44">
        <f>MIN(AI228,MAX(0,$C228-SUMIFS($H228:$AU228,$H$6:$AU$6,"Rest",$H$5:$AU$5,"&lt;"&amp;AI$5)))</f>
        <v/>
      </c>
      <c r="AK228" s="44">
        <f>ROUND(AI228-AJ228,2)</f>
        <v/>
      </c>
      <c r="AL228" s="44">
        <f>ROUND(AP227*N(Debts!$D$12)/12,2)</f>
        <v/>
      </c>
      <c r="AM228" s="44">
        <f>MIN(N(Debts!$E$12),AP227+AL228)</f>
        <v/>
      </c>
      <c r="AN228" s="44">
        <f>AP227+AL228-AM228</f>
        <v/>
      </c>
      <c r="AO228" s="44">
        <f>MIN(AN228,MAX(0,$C228-SUMIFS($H228:$AU228,$H$6:$AU$6,"Rest",$H$5:$AU$5,"&lt;"&amp;AN$5)))</f>
        <v/>
      </c>
      <c r="AP228" s="44">
        <f>ROUND(AN228-AO228,2)</f>
        <v/>
      </c>
      <c r="AQ228" s="44">
        <f>ROUND(AU227*N(Debts!$D$13)/12,2)</f>
        <v/>
      </c>
      <c r="AR228" s="44">
        <f>MIN(N(Debts!$E$13),AU227+AQ228)</f>
        <v/>
      </c>
      <c r="AS228" s="44">
        <f>AU227+AQ228-AR228</f>
        <v/>
      </c>
      <c r="AT228" s="44">
        <f>MIN(AS228,MAX(0,$C228-SUMIFS($H228:$AU228,$H$6:$AU$6,"Rest",$H$5:$AU$5,"&lt;"&amp;AS$5)))</f>
        <v/>
      </c>
      <c r="AU228" s="44">
        <f>ROUND(AS228-AT228,2)</f>
        <v/>
      </c>
    </row>
    <row r="229">
      <c r="A229" s="43" t="n">
        <v>222</v>
      </c>
      <c r="B229" s="45">
        <f>EDATE(Plan!$C$7,A229-1)</f>
        <v/>
      </c>
      <c r="C229" s="46">
        <f>IF(F228&lt;=0.005,0,MAX(0,Plan!$C$6-SUMIF($H$6:$AU$6,"Min paid",H229:AU229)))</f>
        <v/>
      </c>
      <c r="D229" s="46">
        <f>SUMIF($H$6:$AU$6,"Interest",H229:AU229)</f>
        <v/>
      </c>
      <c r="E229" s="46">
        <f>SUMIF($H$6:$AU$6,"Min paid",H229:AU229)+SUMIF($H$6:$AU$6,"Extra paid",H229:AU229)</f>
        <v/>
      </c>
      <c r="F229" s="46">
        <f>SUMIF($H$6:$AU$6,"Balance",H229:AU229)</f>
        <v/>
      </c>
      <c r="G229" s="47">
        <f>IF(AND(F229&lt;=0.005,F228&gt;0.005),A229,"")</f>
        <v/>
      </c>
      <c r="H229" s="44">
        <f>ROUND(L228*N(Debts!$D$6)/12,2)</f>
        <v/>
      </c>
      <c r="I229" s="44">
        <f>MIN(N(Debts!$E$6),L228+H229)</f>
        <v/>
      </c>
      <c r="J229" s="44">
        <f>L228+H229-I229</f>
        <v/>
      </c>
      <c r="K229" s="44">
        <f>MIN(J229,MAX(0,$C229-SUMIFS($H229:$AU229,$H$6:$AU$6,"Rest",$H$5:$AU$5,"&lt;"&amp;J$5)))</f>
        <v/>
      </c>
      <c r="L229" s="44">
        <f>ROUND(J229-K229,2)</f>
        <v/>
      </c>
      <c r="M229" s="44">
        <f>ROUND(Q228*N(Debts!$D$7)/12,2)</f>
        <v/>
      </c>
      <c r="N229" s="44">
        <f>MIN(N(Debts!$E$7),Q228+M229)</f>
        <v/>
      </c>
      <c r="O229" s="44">
        <f>Q228+M229-N229</f>
        <v/>
      </c>
      <c r="P229" s="44">
        <f>MIN(O229,MAX(0,$C229-SUMIFS($H229:$AU229,$H$6:$AU$6,"Rest",$H$5:$AU$5,"&lt;"&amp;O$5)))</f>
        <v/>
      </c>
      <c r="Q229" s="44">
        <f>ROUND(O229-P229,2)</f>
        <v/>
      </c>
      <c r="R229" s="44">
        <f>ROUND(V228*N(Debts!$D$8)/12,2)</f>
        <v/>
      </c>
      <c r="S229" s="44">
        <f>MIN(N(Debts!$E$8),V228+R229)</f>
        <v/>
      </c>
      <c r="T229" s="44">
        <f>V228+R229-S229</f>
        <v/>
      </c>
      <c r="U229" s="44">
        <f>MIN(T229,MAX(0,$C229-SUMIFS($H229:$AU229,$H$6:$AU$6,"Rest",$H$5:$AU$5,"&lt;"&amp;T$5)))</f>
        <v/>
      </c>
      <c r="V229" s="44">
        <f>ROUND(T229-U229,2)</f>
        <v/>
      </c>
      <c r="W229" s="44">
        <f>ROUND(AA228*N(Debts!$D$9)/12,2)</f>
        <v/>
      </c>
      <c r="X229" s="44">
        <f>MIN(N(Debts!$E$9),AA228+W229)</f>
        <v/>
      </c>
      <c r="Y229" s="44">
        <f>AA228+W229-X229</f>
        <v/>
      </c>
      <c r="Z229" s="44">
        <f>MIN(Y229,MAX(0,$C229-SUMIFS($H229:$AU229,$H$6:$AU$6,"Rest",$H$5:$AU$5,"&lt;"&amp;Y$5)))</f>
        <v/>
      </c>
      <c r="AA229" s="44">
        <f>ROUND(Y229-Z229,2)</f>
        <v/>
      </c>
      <c r="AB229" s="44">
        <f>ROUND(AF228*N(Debts!$D$10)/12,2)</f>
        <v/>
      </c>
      <c r="AC229" s="44">
        <f>MIN(N(Debts!$E$10),AF228+AB229)</f>
        <v/>
      </c>
      <c r="AD229" s="44">
        <f>AF228+AB229-AC229</f>
        <v/>
      </c>
      <c r="AE229" s="44">
        <f>MIN(AD229,MAX(0,$C229-SUMIFS($H229:$AU229,$H$6:$AU$6,"Rest",$H$5:$AU$5,"&lt;"&amp;AD$5)))</f>
        <v/>
      </c>
      <c r="AF229" s="44">
        <f>ROUND(AD229-AE229,2)</f>
        <v/>
      </c>
      <c r="AG229" s="44">
        <f>ROUND(AK228*N(Debts!$D$11)/12,2)</f>
        <v/>
      </c>
      <c r="AH229" s="44">
        <f>MIN(N(Debts!$E$11),AK228+AG229)</f>
        <v/>
      </c>
      <c r="AI229" s="44">
        <f>AK228+AG229-AH229</f>
        <v/>
      </c>
      <c r="AJ229" s="44">
        <f>MIN(AI229,MAX(0,$C229-SUMIFS($H229:$AU229,$H$6:$AU$6,"Rest",$H$5:$AU$5,"&lt;"&amp;AI$5)))</f>
        <v/>
      </c>
      <c r="AK229" s="44">
        <f>ROUND(AI229-AJ229,2)</f>
        <v/>
      </c>
      <c r="AL229" s="44">
        <f>ROUND(AP228*N(Debts!$D$12)/12,2)</f>
        <v/>
      </c>
      <c r="AM229" s="44">
        <f>MIN(N(Debts!$E$12),AP228+AL229)</f>
        <v/>
      </c>
      <c r="AN229" s="44">
        <f>AP228+AL229-AM229</f>
        <v/>
      </c>
      <c r="AO229" s="44">
        <f>MIN(AN229,MAX(0,$C229-SUMIFS($H229:$AU229,$H$6:$AU$6,"Rest",$H$5:$AU$5,"&lt;"&amp;AN$5)))</f>
        <v/>
      </c>
      <c r="AP229" s="44">
        <f>ROUND(AN229-AO229,2)</f>
        <v/>
      </c>
      <c r="AQ229" s="44">
        <f>ROUND(AU228*N(Debts!$D$13)/12,2)</f>
        <v/>
      </c>
      <c r="AR229" s="44">
        <f>MIN(N(Debts!$E$13),AU228+AQ229)</f>
        <v/>
      </c>
      <c r="AS229" s="44">
        <f>AU228+AQ229-AR229</f>
        <v/>
      </c>
      <c r="AT229" s="44">
        <f>MIN(AS229,MAX(0,$C229-SUMIFS($H229:$AU229,$H$6:$AU$6,"Rest",$H$5:$AU$5,"&lt;"&amp;AS$5)))</f>
        <v/>
      </c>
      <c r="AU229" s="44">
        <f>ROUND(AS229-AT229,2)</f>
        <v/>
      </c>
    </row>
    <row r="230">
      <c r="A230" s="43" t="n">
        <v>223</v>
      </c>
      <c r="B230" s="45">
        <f>EDATE(Plan!$C$7,A230-1)</f>
        <v/>
      </c>
      <c r="C230" s="46">
        <f>IF(F229&lt;=0.005,0,MAX(0,Plan!$C$6-SUMIF($H$6:$AU$6,"Min paid",H230:AU230)))</f>
        <v/>
      </c>
      <c r="D230" s="46">
        <f>SUMIF($H$6:$AU$6,"Interest",H230:AU230)</f>
        <v/>
      </c>
      <c r="E230" s="46">
        <f>SUMIF($H$6:$AU$6,"Min paid",H230:AU230)+SUMIF($H$6:$AU$6,"Extra paid",H230:AU230)</f>
        <v/>
      </c>
      <c r="F230" s="46">
        <f>SUMIF($H$6:$AU$6,"Balance",H230:AU230)</f>
        <v/>
      </c>
      <c r="G230" s="47">
        <f>IF(AND(F230&lt;=0.005,F229&gt;0.005),A230,"")</f>
        <v/>
      </c>
      <c r="H230" s="44">
        <f>ROUND(L229*N(Debts!$D$6)/12,2)</f>
        <v/>
      </c>
      <c r="I230" s="44">
        <f>MIN(N(Debts!$E$6),L229+H230)</f>
        <v/>
      </c>
      <c r="J230" s="44">
        <f>L229+H230-I230</f>
        <v/>
      </c>
      <c r="K230" s="44">
        <f>MIN(J230,MAX(0,$C230-SUMIFS($H230:$AU230,$H$6:$AU$6,"Rest",$H$5:$AU$5,"&lt;"&amp;J$5)))</f>
        <v/>
      </c>
      <c r="L230" s="44">
        <f>ROUND(J230-K230,2)</f>
        <v/>
      </c>
      <c r="M230" s="44">
        <f>ROUND(Q229*N(Debts!$D$7)/12,2)</f>
        <v/>
      </c>
      <c r="N230" s="44">
        <f>MIN(N(Debts!$E$7),Q229+M230)</f>
        <v/>
      </c>
      <c r="O230" s="44">
        <f>Q229+M230-N230</f>
        <v/>
      </c>
      <c r="P230" s="44">
        <f>MIN(O230,MAX(0,$C230-SUMIFS($H230:$AU230,$H$6:$AU$6,"Rest",$H$5:$AU$5,"&lt;"&amp;O$5)))</f>
        <v/>
      </c>
      <c r="Q230" s="44">
        <f>ROUND(O230-P230,2)</f>
        <v/>
      </c>
      <c r="R230" s="44">
        <f>ROUND(V229*N(Debts!$D$8)/12,2)</f>
        <v/>
      </c>
      <c r="S230" s="44">
        <f>MIN(N(Debts!$E$8),V229+R230)</f>
        <v/>
      </c>
      <c r="T230" s="44">
        <f>V229+R230-S230</f>
        <v/>
      </c>
      <c r="U230" s="44">
        <f>MIN(T230,MAX(0,$C230-SUMIFS($H230:$AU230,$H$6:$AU$6,"Rest",$H$5:$AU$5,"&lt;"&amp;T$5)))</f>
        <v/>
      </c>
      <c r="V230" s="44">
        <f>ROUND(T230-U230,2)</f>
        <v/>
      </c>
      <c r="W230" s="44">
        <f>ROUND(AA229*N(Debts!$D$9)/12,2)</f>
        <v/>
      </c>
      <c r="X230" s="44">
        <f>MIN(N(Debts!$E$9),AA229+W230)</f>
        <v/>
      </c>
      <c r="Y230" s="44">
        <f>AA229+W230-X230</f>
        <v/>
      </c>
      <c r="Z230" s="44">
        <f>MIN(Y230,MAX(0,$C230-SUMIFS($H230:$AU230,$H$6:$AU$6,"Rest",$H$5:$AU$5,"&lt;"&amp;Y$5)))</f>
        <v/>
      </c>
      <c r="AA230" s="44">
        <f>ROUND(Y230-Z230,2)</f>
        <v/>
      </c>
      <c r="AB230" s="44">
        <f>ROUND(AF229*N(Debts!$D$10)/12,2)</f>
        <v/>
      </c>
      <c r="AC230" s="44">
        <f>MIN(N(Debts!$E$10),AF229+AB230)</f>
        <v/>
      </c>
      <c r="AD230" s="44">
        <f>AF229+AB230-AC230</f>
        <v/>
      </c>
      <c r="AE230" s="44">
        <f>MIN(AD230,MAX(0,$C230-SUMIFS($H230:$AU230,$H$6:$AU$6,"Rest",$H$5:$AU$5,"&lt;"&amp;AD$5)))</f>
        <v/>
      </c>
      <c r="AF230" s="44">
        <f>ROUND(AD230-AE230,2)</f>
        <v/>
      </c>
      <c r="AG230" s="44">
        <f>ROUND(AK229*N(Debts!$D$11)/12,2)</f>
        <v/>
      </c>
      <c r="AH230" s="44">
        <f>MIN(N(Debts!$E$11),AK229+AG230)</f>
        <v/>
      </c>
      <c r="AI230" s="44">
        <f>AK229+AG230-AH230</f>
        <v/>
      </c>
      <c r="AJ230" s="44">
        <f>MIN(AI230,MAX(0,$C230-SUMIFS($H230:$AU230,$H$6:$AU$6,"Rest",$H$5:$AU$5,"&lt;"&amp;AI$5)))</f>
        <v/>
      </c>
      <c r="AK230" s="44">
        <f>ROUND(AI230-AJ230,2)</f>
        <v/>
      </c>
      <c r="AL230" s="44">
        <f>ROUND(AP229*N(Debts!$D$12)/12,2)</f>
        <v/>
      </c>
      <c r="AM230" s="44">
        <f>MIN(N(Debts!$E$12),AP229+AL230)</f>
        <v/>
      </c>
      <c r="AN230" s="44">
        <f>AP229+AL230-AM230</f>
        <v/>
      </c>
      <c r="AO230" s="44">
        <f>MIN(AN230,MAX(0,$C230-SUMIFS($H230:$AU230,$H$6:$AU$6,"Rest",$H$5:$AU$5,"&lt;"&amp;AN$5)))</f>
        <v/>
      </c>
      <c r="AP230" s="44">
        <f>ROUND(AN230-AO230,2)</f>
        <v/>
      </c>
      <c r="AQ230" s="44">
        <f>ROUND(AU229*N(Debts!$D$13)/12,2)</f>
        <v/>
      </c>
      <c r="AR230" s="44">
        <f>MIN(N(Debts!$E$13),AU229+AQ230)</f>
        <v/>
      </c>
      <c r="AS230" s="44">
        <f>AU229+AQ230-AR230</f>
        <v/>
      </c>
      <c r="AT230" s="44">
        <f>MIN(AS230,MAX(0,$C230-SUMIFS($H230:$AU230,$H$6:$AU$6,"Rest",$H$5:$AU$5,"&lt;"&amp;AS$5)))</f>
        <v/>
      </c>
      <c r="AU230" s="44">
        <f>ROUND(AS230-AT230,2)</f>
        <v/>
      </c>
    </row>
    <row r="231">
      <c r="A231" s="43" t="n">
        <v>224</v>
      </c>
      <c r="B231" s="45">
        <f>EDATE(Plan!$C$7,A231-1)</f>
        <v/>
      </c>
      <c r="C231" s="46">
        <f>IF(F230&lt;=0.005,0,MAX(0,Plan!$C$6-SUMIF($H$6:$AU$6,"Min paid",H231:AU231)))</f>
        <v/>
      </c>
      <c r="D231" s="46">
        <f>SUMIF($H$6:$AU$6,"Interest",H231:AU231)</f>
        <v/>
      </c>
      <c r="E231" s="46">
        <f>SUMIF($H$6:$AU$6,"Min paid",H231:AU231)+SUMIF($H$6:$AU$6,"Extra paid",H231:AU231)</f>
        <v/>
      </c>
      <c r="F231" s="46">
        <f>SUMIF($H$6:$AU$6,"Balance",H231:AU231)</f>
        <v/>
      </c>
      <c r="G231" s="47">
        <f>IF(AND(F231&lt;=0.005,F230&gt;0.005),A231,"")</f>
        <v/>
      </c>
      <c r="H231" s="44">
        <f>ROUND(L230*N(Debts!$D$6)/12,2)</f>
        <v/>
      </c>
      <c r="I231" s="44">
        <f>MIN(N(Debts!$E$6),L230+H231)</f>
        <v/>
      </c>
      <c r="J231" s="44">
        <f>L230+H231-I231</f>
        <v/>
      </c>
      <c r="K231" s="44">
        <f>MIN(J231,MAX(0,$C231-SUMIFS($H231:$AU231,$H$6:$AU$6,"Rest",$H$5:$AU$5,"&lt;"&amp;J$5)))</f>
        <v/>
      </c>
      <c r="L231" s="44">
        <f>ROUND(J231-K231,2)</f>
        <v/>
      </c>
      <c r="M231" s="44">
        <f>ROUND(Q230*N(Debts!$D$7)/12,2)</f>
        <v/>
      </c>
      <c r="N231" s="44">
        <f>MIN(N(Debts!$E$7),Q230+M231)</f>
        <v/>
      </c>
      <c r="O231" s="44">
        <f>Q230+M231-N231</f>
        <v/>
      </c>
      <c r="P231" s="44">
        <f>MIN(O231,MAX(0,$C231-SUMIFS($H231:$AU231,$H$6:$AU$6,"Rest",$H$5:$AU$5,"&lt;"&amp;O$5)))</f>
        <v/>
      </c>
      <c r="Q231" s="44">
        <f>ROUND(O231-P231,2)</f>
        <v/>
      </c>
      <c r="R231" s="44">
        <f>ROUND(V230*N(Debts!$D$8)/12,2)</f>
        <v/>
      </c>
      <c r="S231" s="44">
        <f>MIN(N(Debts!$E$8),V230+R231)</f>
        <v/>
      </c>
      <c r="T231" s="44">
        <f>V230+R231-S231</f>
        <v/>
      </c>
      <c r="U231" s="44">
        <f>MIN(T231,MAX(0,$C231-SUMIFS($H231:$AU231,$H$6:$AU$6,"Rest",$H$5:$AU$5,"&lt;"&amp;T$5)))</f>
        <v/>
      </c>
      <c r="V231" s="44">
        <f>ROUND(T231-U231,2)</f>
        <v/>
      </c>
      <c r="W231" s="44">
        <f>ROUND(AA230*N(Debts!$D$9)/12,2)</f>
        <v/>
      </c>
      <c r="X231" s="44">
        <f>MIN(N(Debts!$E$9),AA230+W231)</f>
        <v/>
      </c>
      <c r="Y231" s="44">
        <f>AA230+W231-X231</f>
        <v/>
      </c>
      <c r="Z231" s="44">
        <f>MIN(Y231,MAX(0,$C231-SUMIFS($H231:$AU231,$H$6:$AU$6,"Rest",$H$5:$AU$5,"&lt;"&amp;Y$5)))</f>
        <v/>
      </c>
      <c r="AA231" s="44">
        <f>ROUND(Y231-Z231,2)</f>
        <v/>
      </c>
      <c r="AB231" s="44">
        <f>ROUND(AF230*N(Debts!$D$10)/12,2)</f>
        <v/>
      </c>
      <c r="AC231" s="44">
        <f>MIN(N(Debts!$E$10),AF230+AB231)</f>
        <v/>
      </c>
      <c r="AD231" s="44">
        <f>AF230+AB231-AC231</f>
        <v/>
      </c>
      <c r="AE231" s="44">
        <f>MIN(AD231,MAX(0,$C231-SUMIFS($H231:$AU231,$H$6:$AU$6,"Rest",$H$5:$AU$5,"&lt;"&amp;AD$5)))</f>
        <v/>
      </c>
      <c r="AF231" s="44">
        <f>ROUND(AD231-AE231,2)</f>
        <v/>
      </c>
      <c r="AG231" s="44">
        <f>ROUND(AK230*N(Debts!$D$11)/12,2)</f>
        <v/>
      </c>
      <c r="AH231" s="44">
        <f>MIN(N(Debts!$E$11),AK230+AG231)</f>
        <v/>
      </c>
      <c r="AI231" s="44">
        <f>AK230+AG231-AH231</f>
        <v/>
      </c>
      <c r="AJ231" s="44">
        <f>MIN(AI231,MAX(0,$C231-SUMIFS($H231:$AU231,$H$6:$AU$6,"Rest",$H$5:$AU$5,"&lt;"&amp;AI$5)))</f>
        <v/>
      </c>
      <c r="AK231" s="44">
        <f>ROUND(AI231-AJ231,2)</f>
        <v/>
      </c>
      <c r="AL231" s="44">
        <f>ROUND(AP230*N(Debts!$D$12)/12,2)</f>
        <v/>
      </c>
      <c r="AM231" s="44">
        <f>MIN(N(Debts!$E$12),AP230+AL231)</f>
        <v/>
      </c>
      <c r="AN231" s="44">
        <f>AP230+AL231-AM231</f>
        <v/>
      </c>
      <c r="AO231" s="44">
        <f>MIN(AN231,MAX(0,$C231-SUMIFS($H231:$AU231,$H$6:$AU$6,"Rest",$H$5:$AU$5,"&lt;"&amp;AN$5)))</f>
        <v/>
      </c>
      <c r="AP231" s="44">
        <f>ROUND(AN231-AO231,2)</f>
        <v/>
      </c>
      <c r="AQ231" s="44">
        <f>ROUND(AU230*N(Debts!$D$13)/12,2)</f>
        <v/>
      </c>
      <c r="AR231" s="44">
        <f>MIN(N(Debts!$E$13),AU230+AQ231)</f>
        <v/>
      </c>
      <c r="AS231" s="44">
        <f>AU230+AQ231-AR231</f>
        <v/>
      </c>
      <c r="AT231" s="44">
        <f>MIN(AS231,MAX(0,$C231-SUMIFS($H231:$AU231,$H$6:$AU$6,"Rest",$H$5:$AU$5,"&lt;"&amp;AS$5)))</f>
        <v/>
      </c>
      <c r="AU231" s="44">
        <f>ROUND(AS231-AT231,2)</f>
        <v/>
      </c>
    </row>
    <row r="232">
      <c r="A232" s="43" t="n">
        <v>225</v>
      </c>
      <c r="B232" s="45">
        <f>EDATE(Plan!$C$7,A232-1)</f>
        <v/>
      </c>
      <c r="C232" s="46">
        <f>IF(F231&lt;=0.005,0,MAX(0,Plan!$C$6-SUMIF($H$6:$AU$6,"Min paid",H232:AU232)))</f>
        <v/>
      </c>
      <c r="D232" s="46">
        <f>SUMIF($H$6:$AU$6,"Interest",H232:AU232)</f>
        <v/>
      </c>
      <c r="E232" s="46">
        <f>SUMIF($H$6:$AU$6,"Min paid",H232:AU232)+SUMIF($H$6:$AU$6,"Extra paid",H232:AU232)</f>
        <v/>
      </c>
      <c r="F232" s="46">
        <f>SUMIF($H$6:$AU$6,"Balance",H232:AU232)</f>
        <v/>
      </c>
      <c r="G232" s="47">
        <f>IF(AND(F232&lt;=0.005,F231&gt;0.005),A232,"")</f>
        <v/>
      </c>
      <c r="H232" s="44">
        <f>ROUND(L231*N(Debts!$D$6)/12,2)</f>
        <v/>
      </c>
      <c r="I232" s="44">
        <f>MIN(N(Debts!$E$6),L231+H232)</f>
        <v/>
      </c>
      <c r="J232" s="44">
        <f>L231+H232-I232</f>
        <v/>
      </c>
      <c r="K232" s="44">
        <f>MIN(J232,MAX(0,$C232-SUMIFS($H232:$AU232,$H$6:$AU$6,"Rest",$H$5:$AU$5,"&lt;"&amp;J$5)))</f>
        <v/>
      </c>
      <c r="L232" s="44">
        <f>ROUND(J232-K232,2)</f>
        <v/>
      </c>
      <c r="M232" s="44">
        <f>ROUND(Q231*N(Debts!$D$7)/12,2)</f>
        <v/>
      </c>
      <c r="N232" s="44">
        <f>MIN(N(Debts!$E$7),Q231+M232)</f>
        <v/>
      </c>
      <c r="O232" s="44">
        <f>Q231+M232-N232</f>
        <v/>
      </c>
      <c r="P232" s="44">
        <f>MIN(O232,MAX(0,$C232-SUMIFS($H232:$AU232,$H$6:$AU$6,"Rest",$H$5:$AU$5,"&lt;"&amp;O$5)))</f>
        <v/>
      </c>
      <c r="Q232" s="44">
        <f>ROUND(O232-P232,2)</f>
        <v/>
      </c>
      <c r="R232" s="44">
        <f>ROUND(V231*N(Debts!$D$8)/12,2)</f>
        <v/>
      </c>
      <c r="S232" s="44">
        <f>MIN(N(Debts!$E$8),V231+R232)</f>
        <v/>
      </c>
      <c r="T232" s="44">
        <f>V231+R232-S232</f>
        <v/>
      </c>
      <c r="U232" s="44">
        <f>MIN(T232,MAX(0,$C232-SUMIFS($H232:$AU232,$H$6:$AU$6,"Rest",$H$5:$AU$5,"&lt;"&amp;T$5)))</f>
        <v/>
      </c>
      <c r="V232" s="44">
        <f>ROUND(T232-U232,2)</f>
        <v/>
      </c>
      <c r="W232" s="44">
        <f>ROUND(AA231*N(Debts!$D$9)/12,2)</f>
        <v/>
      </c>
      <c r="X232" s="44">
        <f>MIN(N(Debts!$E$9),AA231+W232)</f>
        <v/>
      </c>
      <c r="Y232" s="44">
        <f>AA231+W232-X232</f>
        <v/>
      </c>
      <c r="Z232" s="44">
        <f>MIN(Y232,MAX(0,$C232-SUMIFS($H232:$AU232,$H$6:$AU$6,"Rest",$H$5:$AU$5,"&lt;"&amp;Y$5)))</f>
        <v/>
      </c>
      <c r="AA232" s="44">
        <f>ROUND(Y232-Z232,2)</f>
        <v/>
      </c>
      <c r="AB232" s="44">
        <f>ROUND(AF231*N(Debts!$D$10)/12,2)</f>
        <v/>
      </c>
      <c r="AC232" s="44">
        <f>MIN(N(Debts!$E$10),AF231+AB232)</f>
        <v/>
      </c>
      <c r="AD232" s="44">
        <f>AF231+AB232-AC232</f>
        <v/>
      </c>
      <c r="AE232" s="44">
        <f>MIN(AD232,MAX(0,$C232-SUMIFS($H232:$AU232,$H$6:$AU$6,"Rest",$H$5:$AU$5,"&lt;"&amp;AD$5)))</f>
        <v/>
      </c>
      <c r="AF232" s="44">
        <f>ROUND(AD232-AE232,2)</f>
        <v/>
      </c>
      <c r="AG232" s="44">
        <f>ROUND(AK231*N(Debts!$D$11)/12,2)</f>
        <v/>
      </c>
      <c r="AH232" s="44">
        <f>MIN(N(Debts!$E$11),AK231+AG232)</f>
        <v/>
      </c>
      <c r="AI232" s="44">
        <f>AK231+AG232-AH232</f>
        <v/>
      </c>
      <c r="AJ232" s="44">
        <f>MIN(AI232,MAX(0,$C232-SUMIFS($H232:$AU232,$H$6:$AU$6,"Rest",$H$5:$AU$5,"&lt;"&amp;AI$5)))</f>
        <v/>
      </c>
      <c r="AK232" s="44">
        <f>ROUND(AI232-AJ232,2)</f>
        <v/>
      </c>
      <c r="AL232" s="44">
        <f>ROUND(AP231*N(Debts!$D$12)/12,2)</f>
        <v/>
      </c>
      <c r="AM232" s="44">
        <f>MIN(N(Debts!$E$12),AP231+AL232)</f>
        <v/>
      </c>
      <c r="AN232" s="44">
        <f>AP231+AL232-AM232</f>
        <v/>
      </c>
      <c r="AO232" s="44">
        <f>MIN(AN232,MAX(0,$C232-SUMIFS($H232:$AU232,$H$6:$AU$6,"Rest",$H$5:$AU$5,"&lt;"&amp;AN$5)))</f>
        <v/>
      </c>
      <c r="AP232" s="44">
        <f>ROUND(AN232-AO232,2)</f>
        <v/>
      </c>
      <c r="AQ232" s="44">
        <f>ROUND(AU231*N(Debts!$D$13)/12,2)</f>
        <v/>
      </c>
      <c r="AR232" s="44">
        <f>MIN(N(Debts!$E$13),AU231+AQ232)</f>
        <v/>
      </c>
      <c r="AS232" s="44">
        <f>AU231+AQ232-AR232</f>
        <v/>
      </c>
      <c r="AT232" s="44">
        <f>MIN(AS232,MAX(0,$C232-SUMIFS($H232:$AU232,$H$6:$AU$6,"Rest",$H$5:$AU$5,"&lt;"&amp;AS$5)))</f>
        <v/>
      </c>
      <c r="AU232" s="44">
        <f>ROUND(AS232-AT232,2)</f>
        <v/>
      </c>
    </row>
    <row r="233">
      <c r="A233" s="43" t="n">
        <v>226</v>
      </c>
      <c r="B233" s="45">
        <f>EDATE(Plan!$C$7,A233-1)</f>
        <v/>
      </c>
      <c r="C233" s="46">
        <f>IF(F232&lt;=0.005,0,MAX(0,Plan!$C$6-SUMIF($H$6:$AU$6,"Min paid",H233:AU233)))</f>
        <v/>
      </c>
      <c r="D233" s="46">
        <f>SUMIF($H$6:$AU$6,"Interest",H233:AU233)</f>
        <v/>
      </c>
      <c r="E233" s="46">
        <f>SUMIF($H$6:$AU$6,"Min paid",H233:AU233)+SUMIF($H$6:$AU$6,"Extra paid",H233:AU233)</f>
        <v/>
      </c>
      <c r="F233" s="46">
        <f>SUMIF($H$6:$AU$6,"Balance",H233:AU233)</f>
        <v/>
      </c>
      <c r="G233" s="47">
        <f>IF(AND(F233&lt;=0.005,F232&gt;0.005),A233,"")</f>
        <v/>
      </c>
      <c r="H233" s="44">
        <f>ROUND(L232*N(Debts!$D$6)/12,2)</f>
        <v/>
      </c>
      <c r="I233" s="44">
        <f>MIN(N(Debts!$E$6),L232+H233)</f>
        <v/>
      </c>
      <c r="J233" s="44">
        <f>L232+H233-I233</f>
        <v/>
      </c>
      <c r="K233" s="44">
        <f>MIN(J233,MAX(0,$C233-SUMIFS($H233:$AU233,$H$6:$AU$6,"Rest",$H$5:$AU$5,"&lt;"&amp;J$5)))</f>
        <v/>
      </c>
      <c r="L233" s="44">
        <f>ROUND(J233-K233,2)</f>
        <v/>
      </c>
      <c r="M233" s="44">
        <f>ROUND(Q232*N(Debts!$D$7)/12,2)</f>
        <v/>
      </c>
      <c r="N233" s="44">
        <f>MIN(N(Debts!$E$7),Q232+M233)</f>
        <v/>
      </c>
      <c r="O233" s="44">
        <f>Q232+M233-N233</f>
        <v/>
      </c>
      <c r="P233" s="44">
        <f>MIN(O233,MAX(0,$C233-SUMIFS($H233:$AU233,$H$6:$AU$6,"Rest",$H$5:$AU$5,"&lt;"&amp;O$5)))</f>
        <v/>
      </c>
      <c r="Q233" s="44">
        <f>ROUND(O233-P233,2)</f>
        <v/>
      </c>
      <c r="R233" s="44">
        <f>ROUND(V232*N(Debts!$D$8)/12,2)</f>
        <v/>
      </c>
      <c r="S233" s="44">
        <f>MIN(N(Debts!$E$8),V232+R233)</f>
        <v/>
      </c>
      <c r="T233" s="44">
        <f>V232+R233-S233</f>
        <v/>
      </c>
      <c r="U233" s="44">
        <f>MIN(T233,MAX(0,$C233-SUMIFS($H233:$AU233,$H$6:$AU$6,"Rest",$H$5:$AU$5,"&lt;"&amp;T$5)))</f>
        <v/>
      </c>
      <c r="V233" s="44">
        <f>ROUND(T233-U233,2)</f>
        <v/>
      </c>
      <c r="W233" s="44">
        <f>ROUND(AA232*N(Debts!$D$9)/12,2)</f>
        <v/>
      </c>
      <c r="X233" s="44">
        <f>MIN(N(Debts!$E$9),AA232+W233)</f>
        <v/>
      </c>
      <c r="Y233" s="44">
        <f>AA232+W233-X233</f>
        <v/>
      </c>
      <c r="Z233" s="44">
        <f>MIN(Y233,MAX(0,$C233-SUMIFS($H233:$AU233,$H$6:$AU$6,"Rest",$H$5:$AU$5,"&lt;"&amp;Y$5)))</f>
        <v/>
      </c>
      <c r="AA233" s="44">
        <f>ROUND(Y233-Z233,2)</f>
        <v/>
      </c>
      <c r="AB233" s="44">
        <f>ROUND(AF232*N(Debts!$D$10)/12,2)</f>
        <v/>
      </c>
      <c r="AC233" s="44">
        <f>MIN(N(Debts!$E$10),AF232+AB233)</f>
        <v/>
      </c>
      <c r="AD233" s="44">
        <f>AF232+AB233-AC233</f>
        <v/>
      </c>
      <c r="AE233" s="44">
        <f>MIN(AD233,MAX(0,$C233-SUMIFS($H233:$AU233,$H$6:$AU$6,"Rest",$H$5:$AU$5,"&lt;"&amp;AD$5)))</f>
        <v/>
      </c>
      <c r="AF233" s="44">
        <f>ROUND(AD233-AE233,2)</f>
        <v/>
      </c>
      <c r="AG233" s="44">
        <f>ROUND(AK232*N(Debts!$D$11)/12,2)</f>
        <v/>
      </c>
      <c r="AH233" s="44">
        <f>MIN(N(Debts!$E$11),AK232+AG233)</f>
        <v/>
      </c>
      <c r="AI233" s="44">
        <f>AK232+AG233-AH233</f>
        <v/>
      </c>
      <c r="AJ233" s="44">
        <f>MIN(AI233,MAX(0,$C233-SUMIFS($H233:$AU233,$H$6:$AU$6,"Rest",$H$5:$AU$5,"&lt;"&amp;AI$5)))</f>
        <v/>
      </c>
      <c r="AK233" s="44">
        <f>ROUND(AI233-AJ233,2)</f>
        <v/>
      </c>
      <c r="AL233" s="44">
        <f>ROUND(AP232*N(Debts!$D$12)/12,2)</f>
        <v/>
      </c>
      <c r="AM233" s="44">
        <f>MIN(N(Debts!$E$12),AP232+AL233)</f>
        <v/>
      </c>
      <c r="AN233" s="44">
        <f>AP232+AL233-AM233</f>
        <v/>
      </c>
      <c r="AO233" s="44">
        <f>MIN(AN233,MAX(0,$C233-SUMIFS($H233:$AU233,$H$6:$AU$6,"Rest",$H$5:$AU$5,"&lt;"&amp;AN$5)))</f>
        <v/>
      </c>
      <c r="AP233" s="44">
        <f>ROUND(AN233-AO233,2)</f>
        <v/>
      </c>
      <c r="AQ233" s="44">
        <f>ROUND(AU232*N(Debts!$D$13)/12,2)</f>
        <v/>
      </c>
      <c r="AR233" s="44">
        <f>MIN(N(Debts!$E$13),AU232+AQ233)</f>
        <v/>
      </c>
      <c r="AS233" s="44">
        <f>AU232+AQ233-AR233</f>
        <v/>
      </c>
      <c r="AT233" s="44">
        <f>MIN(AS233,MAX(0,$C233-SUMIFS($H233:$AU233,$H$6:$AU$6,"Rest",$H$5:$AU$5,"&lt;"&amp;AS$5)))</f>
        <v/>
      </c>
      <c r="AU233" s="44">
        <f>ROUND(AS233-AT233,2)</f>
        <v/>
      </c>
    </row>
    <row r="234">
      <c r="A234" s="43" t="n">
        <v>227</v>
      </c>
      <c r="B234" s="45">
        <f>EDATE(Plan!$C$7,A234-1)</f>
        <v/>
      </c>
      <c r="C234" s="46">
        <f>IF(F233&lt;=0.005,0,MAX(0,Plan!$C$6-SUMIF($H$6:$AU$6,"Min paid",H234:AU234)))</f>
        <v/>
      </c>
      <c r="D234" s="46">
        <f>SUMIF($H$6:$AU$6,"Interest",H234:AU234)</f>
        <v/>
      </c>
      <c r="E234" s="46">
        <f>SUMIF($H$6:$AU$6,"Min paid",H234:AU234)+SUMIF($H$6:$AU$6,"Extra paid",H234:AU234)</f>
        <v/>
      </c>
      <c r="F234" s="46">
        <f>SUMIF($H$6:$AU$6,"Balance",H234:AU234)</f>
        <v/>
      </c>
      <c r="G234" s="47">
        <f>IF(AND(F234&lt;=0.005,F233&gt;0.005),A234,"")</f>
        <v/>
      </c>
      <c r="H234" s="44">
        <f>ROUND(L233*N(Debts!$D$6)/12,2)</f>
        <v/>
      </c>
      <c r="I234" s="44">
        <f>MIN(N(Debts!$E$6),L233+H234)</f>
        <v/>
      </c>
      <c r="J234" s="44">
        <f>L233+H234-I234</f>
        <v/>
      </c>
      <c r="K234" s="44">
        <f>MIN(J234,MAX(0,$C234-SUMIFS($H234:$AU234,$H$6:$AU$6,"Rest",$H$5:$AU$5,"&lt;"&amp;J$5)))</f>
        <v/>
      </c>
      <c r="L234" s="44">
        <f>ROUND(J234-K234,2)</f>
        <v/>
      </c>
      <c r="M234" s="44">
        <f>ROUND(Q233*N(Debts!$D$7)/12,2)</f>
        <v/>
      </c>
      <c r="N234" s="44">
        <f>MIN(N(Debts!$E$7),Q233+M234)</f>
        <v/>
      </c>
      <c r="O234" s="44">
        <f>Q233+M234-N234</f>
        <v/>
      </c>
      <c r="P234" s="44">
        <f>MIN(O234,MAX(0,$C234-SUMIFS($H234:$AU234,$H$6:$AU$6,"Rest",$H$5:$AU$5,"&lt;"&amp;O$5)))</f>
        <v/>
      </c>
      <c r="Q234" s="44">
        <f>ROUND(O234-P234,2)</f>
        <v/>
      </c>
      <c r="R234" s="44">
        <f>ROUND(V233*N(Debts!$D$8)/12,2)</f>
        <v/>
      </c>
      <c r="S234" s="44">
        <f>MIN(N(Debts!$E$8),V233+R234)</f>
        <v/>
      </c>
      <c r="T234" s="44">
        <f>V233+R234-S234</f>
        <v/>
      </c>
      <c r="U234" s="44">
        <f>MIN(T234,MAX(0,$C234-SUMIFS($H234:$AU234,$H$6:$AU$6,"Rest",$H$5:$AU$5,"&lt;"&amp;T$5)))</f>
        <v/>
      </c>
      <c r="V234" s="44">
        <f>ROUND(T234-U234,2)</f>
        <v/>
      </c>
      <c r="W234" s="44">
        <f>ROUND(AA233*N(Debts!$D$9)/12,2)</f>
        <v/>
      </c>
      <c r="X234" s="44">
        <f>MIN(N(Debts!$E$9),AA233+W234)</f>
        <v/>
      </c>
      <c r="Y234" s="44">
        <f>AA233+W234-X234</f>
        <v/>
      </c>
      <c r="Z234" s="44">
        <f>MIN(Y234,MAX(0,$C234-SUMIFS($H234:$AU234,$H$6:$AU$6,"Rest",$H$5:$AU$5,"&lt;"&amp;Y$5)))</f>
        <v/>
      </c>
      <c r="AA234" s="44">
        <f>ROUND(Y234-Z234,2)</f>
        <v/>
      </c>
      <c r="AB234" s="44">
        <f>ROUND(AF233*N(Debts!$D$10)/12,2)</f>
        <v/>
      </c>
      <c r="AC234" s="44">
        <f>MIN(N(Debts!$E$10),AF233+AB234)</f>
        <v/>
      </c>
      <c r="AD234" s="44">
        <f>AF233+AB234-AC234</f>
        <v/>
      </c>
      <c r="AE234" s="44">
        <f>MIN(AD234,MAX(0,$C234-SUMIFS($H234:$AU234,$H$6:$AU$6,"Rest",$H$5:$AU$5,"&lt;"&amp;AD$5)))</f>
        <v/>
      </c>
      <c r="AF234" s="44">
        <f>ROUND(AD234-AE234,2)</f>
        <v/>
      </c>
      <c r="AG234" s="44">
        <f>ROUND(AK233*N(Debts!$D$11)/12,2)</f>
        <v/>
      </c>
      <c r="AH234" s="44">
        <f>MIN(N(Debts!$E$11),AK233+AG234)</f>
        <v/>
      </c>
      <c r="AI234" s="44">
        <f>AK233+AG234-AH234</f>
        <v/>
      </c>
      <c r="AJ234" s="44">
        <f>MIN(AI234,MAX(0,$C234-SUMIFS($H234:$AU234,$H$6:$AU$6,"Rest",$H$5:$AU$5,"&lt;"&amp;AI$5)))</f>
        <v/>
      </c>
      <c r="AK234" s="44">
        <f>ROUND(AI234-AJ234,2)</f>
        <v/>
      </c>
      <c r="AL234" s="44">
        <f>ROUND(AP233*N(Debts!$D$12)/12,2)</f>
        <v/>
      </c>
      <c r="AM234" s="44">
        <f>MIN(N(Debts!$E$12),AP233+AL234)</f>
        <v/>
      </c>
      <c r="AN234" s="44">
        <f>AP233+AL234-AM234</f>
        <v/>
      </c>
      <c r="AO234" s="44">
        <f>MIN(AN234,MAX(0,$C234-SUMIFS($H234:$AU234,$H$6:$AU$6,"Rest",$H$5:$AU$5,"&lt;"&amp;AN$5)))</f>
        <v/>
      </c>
      <c r="AP234" s="44">
        <f>ROUND(AN234-AO234,2)</f>
        <v/>
      </c>
      <c r="AQ234" s="44">
        <f>ROUND(AU233*N(Debts!$D$13)/12,2)</f>
        <v/>
      </c>
      <c r="AR234" s="44">
        <f>MIN(N(Debts!$E$13),AU233+AQ234)</f>
        <v/>
      </c>
      <c r="AS234" s="44">
        <f>AU233+AQ234-AR234</f>
        <v/>
      </c>
      <c r="AT234" s="44">
        <f>MIN(AS234,MAX(0,$C234-SUMIFS($H234:$AU234,$H$6:$AU$6,"Rest",$H$5:$AU$5,"&lt;"&amp;AS$5)))</f>
        <v/>
      </c>
      <c r="AU234" s="44">
        <f>ROUND(AS234-AT234,2)</f>
        <v/>
      </c>
    </row>
    <row r="235">
      <c r="A235" s="43" t="n">
        <v>228</v>
      </c>
      <c r="B235" s="45">
        <f>EDATE(Plan!$C$7,A235-1)</f>
        <v/>
      </c>
      <c r="C235" s="46">
        <f>IF(F234&lt;=0.005,0,MAX(0,Plan!$C$6-SUMIF($H$6:$AU$6,"Min paid",H235:AU235)))</f>
        <v/>
      </c>
      <c r="D235" s="46">
        <f>SUMIF($H$6:$AU$6,"Interest",H235:AU235)</f>
        <v/>
      </c>
      <c r="E235" s="46">
        <f>SUMIF($H$6:$AU$6,"Min paid",H235:AU235)+SUMIF($H$6:$AU$6,"Extra paid",H235:AU235)</f>
        <v/>
      </c>
      <c r="F235" s="46">
        <f>SUMIF($H$6:$AU$6,"Balance",H235:AU235)</f>
        <v/>
      </c>
      <c r="G235" s="47">
        <f>IF(AND(F235&lt;=0.005,F234&gt;0.005),A235,"")</f>
        <v/>
      </c>
      <c r="H235" s="44">
        <f>ROUND(L234*N(Debts!$D$6)/12,2)</f>
        <v/>
      </c>
      <c r="I235" s="44">
        <f>MIN(N(Debts!$E$6),L234+H235)</f>
        <v/>
      </c>
      <c r="J235" s="44">
        <f>L234+H235-I235</f>
        <v/>
      </c>
      <c r="K235" s="44">
        <f>MIN(J235,MAX(0,$C235-SUMIFS($H235:$AU235,$H$6:$AU$6,"Rest",$H$5:$AU$5,"&lt;"&amp;J$5)))</f>
        <v/>
      </c>
      <c r="L235" s="44">
        <f>ROUND(J235-K235,2)</f>
        <v/>
      </c>
      <c r="M235" s="44">
        <f>ROUND(Q234*N(Debts!$D$7)/12,2)</f>
        <v/>
      </c>
      <c r="N235" s="44">
        <f>MIN(N(Debts!$E$7),Q234+M235)</f>
        <v/>
      </c>
      <c r="O235" s="44">
        <f>Q234+M235-N235</f>
        <v/>
      </c>
      <c r="P235" s="44">
        <f>MIN(O235,MAX(0,$C235-SUMIFS($H235:$AU235,$H$6:$AU$6,"Rest",$H$5:$AU$5,"&lt;"&amp;O$5)))</f>
        <v/>
      </c>
      <c r="Q235" s="44">
        <f>ROUND(O235-P235,2)</f>
        <v/>
      </c>
      <c r="R235" s="44">
        <f>ROUND(V234*N(Debts!$D$8)/12,2)</f>
        <v/>
      </c>
      <c r="S235" s="44">
        <f>MIN(N(Debts!$E$8),V234+R235)</f>
        <v/>
      </c>
      <c r="T235" s="44">
        <f>V234+R235-S235</f>
        <v/>
      </c>
      <c r="U235" s="44">
        <f>MIN(T235,MAX(0,$C235-SUMIFS($H235:$AU235,$H$6:$AU$6,"Rest",$H$5:$AU$5,"&lt;"&amp;T$5)))</f>
        <v/>
      </c>
      <c r="V235" s="44">
        <f>ROUND(T235-U235,2)</f>
        <v/>
      </c>
      <c r="W235" s="44">
        <f>ROUND(AA234*N(Debts!$D$9)/12,2)</f>
        <v/>
      </c>
      <c r="X235" s="44">
        <f>MIN(N(Debts!$E$9),AA234+W235)</f>
        <v/>
      </c>
      <c r="Y235" s="44">
        <f>AA234+W235-X235</f>
        <v/>
      </c>
      <c r="Z235" s="44">
        <f>MIN(Y235,MAX(0,$C235-SUMIFS($H235:$AU235,$H$6:$AU$6,"Rest",$H$5:$AU$5,"&lt;"&amp;Y$5)))</f>
        <v/>
      </c>
      <c r="AA235" s="44">
        <f>ROUND(Y235-Z235,2)</f>
        <v/>
      </c>
      <c r="AB235" s="44">
        <f>ROUND(AF234*N(Debts!$D$10)/12,2)</f>
        <v/>
      </c>
      <c r="AC235" s="44">
        <f>MIN(N(Debts!$E$10),AF234+AB235)</f>
        <v/>
      </c>
      <c r="AD235" s="44">
        <f>AF234+AB235-AC235</f>
        <v/>
      </c>
      <c r="AE235" s="44">
        <f>MIN(AD235,MAX(0,$C235-SUMIFS($H235:$AU235,$H$6:$AU$6,"Rest",$H$5:$AU$5,"&lt;"&amp;AD$5)))</f>
        <v/>
      </c>
      <c r="AF235" s="44">
        <f>ROUND(AD235-AE235,2)</f>
        <v/>
      </c>
      <c r="AG235" s="44">
        <f>ROUND(AK234*N(Debts!$D$11)/12,2)</f>
        <v/>
      </c>
      <c r="AH235" s="44">
        <f>MIN(N(Debts!$E$11),AK234+AG235)</f>
        <v/>
      </c>
      <c r="AI235" s="44">
        <f>AK234+AG235-AH235</f>
        <v/>
      </c>
      <c r="AJ235" s="44">
        <f>MIN(AI235,MAX(0,$C235-SUMIFS($H235:$AU235,$H$6:$AU$6,"Rest",$H$5:$AU$5,"&lt;"&amp;AI$5)))</f>
        <v/>
      </c>
      <c r="AK235" s="44">
        <f>ROUND(AI235-AJ235,2)</f>
        <v/>
      </c>
      <c r="AL235" s="44">
        <f>ROUND(AP234*N(Debts!$D$12)/12,2)</f>
        <v/>
      </c>
      <c r="AM235" s="44">
        <f>MIN(N(Debts!$E$12),AP234+AL235)</f>
        <v/>
      </c>
      <c r="AN235" s="44">
        <f>AP234+AL235-AM235</f>
        <v/>
      </c>
      <c r="AO235" s="44">
        <f>MIN(AN235,MAX(0,$C235-SUMIFS($H235:$AU235,$H$6:$AU$6,"Rest",$H$5:$AU$5,"&lt;"&amp;AN$5)))</f>
        <v/>
      </c>
      <c r="AP235" s="44">
        <f>ROUND(AN235-AO235,2)</f>
        <v/>
      </c>
      <c r="AQ235" s="44">
        <f>ROUND(AU234*N(Debts!$D$13)/12,2)</f>
        <v/>
      </c>
      <c r="AR235" s="44">
        <f>MIN(N(Debts!$E$13),AU234+AQ235)</f>
        <v/>
      </c>
      <c r="AS235" s="44">
        <f>AU234+AQ235-AR235</f>
        <v/>
      </c>
      <c r="AT235" s="44">
        <f>MIN(AS235,MAX(0,$C235-SUMIFS($H235:$AU235,$H$6:$AU$6,"Rest",$H$5:$AU$5,"&lt;"&amp;AS$5)))</f>
        <v/>
      </c>
      <c r="AU235" s="44">
        <f>ROUND(AS235-AT235,2)</f>
        <v/>
      </c>
    </row>
    <row r="236">
      <c r="A236" s="43" t="n">
        <v>229</v>
      </c>
      <c r="B236" s="45">
        <f>EDATE(Plan!$C$7,A236-1)</f>
        <v/>
      </c>
      <c r="C236" s="46">
        <f>IF(F235&lt;=0.005,0,MAX(0,Plan!$C$6-SUMIF($H$6:$AU$6,"Min paid",H236:AU236)))</f>
        <v/>
      </c>
      <c r="D236" s="46">
        <f>SUMIF($H$6:$AU$6,"Interest",H236:AU236)</f>
        <v/>
      </c>
      <c r="E236" s="46">
        <f>SUMIF($H$6:$AU$6,"Min paid",H236:AU236)+SUMIF($H$6:$AU$6,"Extra paid",H236:AU236)</f>
        <v/>
      </c>
      <c r="F236" s="46">
        <f>SUMIF($H$6:$AU$6,"Balance",H236:AU236)</f>
        <v/>
      </c>
      <c r="G236" s="47">
        <f>IF(AND(F236&lt;=0.005,F235&gt;0.005),A236,"")</f>
        <v/>
      </c>
      <c r="H236" s="44">
        <f>ROUND(L235*N(Debts!$D$6)/12,2)</f>
        <v/>
      </c>
      <c r="I236" s="44">
        <f>MIN(N(Debts!$E$6),L235+H236)</f>
        <v/>
      </c>
      <c r="J236" s="44">
        <f>L235+H236-I236</f>
        <v/>
      </c>
      <c r="K236" s="44">
        <f>MIN(J236,MAX(0,$C236-SUMIFS($H236:$AU236,$H$6:$AU$6,"Rest",$H$5:$AU$5,"&lt;"&amp;J$5)))</f>
        <v/>
      </c>
      <c r="L236" s="44">
        <f>ROUND(J236-K236,2)</f>
        <v/>
      </c>
      <c r="M236" s="44">
        <f>ROUND(Q235*N(Debts!$D$7)/12,2)</f>
        <v/>
      </c>
      <c r="N236" s="44">
        <f>MIN(N(Debts!$E$7),Q235+M236)</f>
        <v/>
      </c>
      <c r="O236" s="44">
        <f>Q235+M236-N236</f>
        <v/>
      </c>
      <c r="P236" s="44">
        <f>MIN(O236,MAX(0,$C236-SUMIFS($H236:$AU236,$H$6:$AU$6,"Rest",$H$5:$AU$5,"&lt;"&amp;O$5)))</f>
        <v/>
      </c>
      <c r="Q236" s="44">
        <f>ROUND(O236-P236,2)</f>
        <v/>
      </c>
      <c r="R236" s="44">
        <f>ROUND(V235*N(Debts!$D$8)/12,2)</f>
        <v/>
      </c>
      <c r="S236" s="44">
        <f>MIN(N(Debts!$E$8),V235+R236)</f>
        <v/>
      </c>
      <c r="T236" s="44">
        <f>V235+R236-S236</f>
        <v/>
      </c>
      <c r="U236" s="44">
        <f>MIN(T236,MAX(0,$C236-SUMIFS($H236:$AU236,$H$6:$AU$6,"Rest",$H$5:$AU$5,"&lt;"&amp;T$5)))</f>
        <v/>
      </c>
      <c r="V236" s="44">
        <f>ROUND(T236-U236,2)</f>
        <v/>
      </c>
      <c r="W236" s="44">
        <f>ROUND(AA235*N(Debts!$D$9)/12,2)</f>
        <v/>
      </c>
      <c r="X236" s="44">
        <f>MIN(N(Debts!$E$9),AA235+W236)</f>
        <v/>
      </c>
      <c r="Y236" s="44">
        <f>AA235+W236-X236</f>
        <v/>
      </c>
      <c r="Z236" s="44">
        <f>MIN(Y236,MAX(0,$C236-SUMIFS($H236:$AU236,$H$6:$AU$6,"Rest",$H$5:$AU$5,"&lt;"&amp;Y$5)))</f>
        <v/>
      </c>
      <c r="AA236" s="44">
        <f>ROUND(Y236-Z236,2)</f>
        <v/>
      </c>
      <c r="AB236" s="44">
        <f>ROUND(AF235*N(Debts!$D$10)/12,2)</f>
        <v/>
      </c>
      <c r="AC236" s="44">
        <f>MIN(N(Debts!$E$10),AF235+AB236)</f>
        <v/>
      </c>
      <c r="AD236" s="44">
        <f>AF235+AB236-AC236</f>
        <v/>
      </c>
      <c r="AE236" s="44">
        <f>MIN(AD236,MAX(0,$C236-SUMIFS($H236:$AU236,$H$6:$AU$6,"Rest",$H$5:$AU$5,"&lt;"&amp;AD$5)))</f>
        <v/>
      </c>
      <c r="AF236" s="44">
        <f>ROUND(AD236-AE236,2)</f>
        <v/>
      </c>
      <c r="AG236" s="44">
        <f>ROUND(AK235*N(Debts!$D$11)/12,2)</f>
        <v/>
      </c>
      <c r="AH236" s="44">
        <f>MIN(N(Debts!$E$11),AK235+AG236)</f>
        <v/>
      </c>
      <c r="AI236" s="44">
        <f>AK235+AG236-AH236</f>
        <v/>
      </c>
      <c r="AJ236" s="44">
        <f>MIN(AI236,MAX(0,$C236-SUMIFS($H236:$AU236,$H$6:$AU$6,"Rest",$H$5:$AU$5,"&lt;"&amp;AI$5)))</f>
        <v/>
      </c>
      <c r="AK236" s="44">
        <f>ROUND(AI236-AJ236,2)</f>
        <v/>
      </c>
      <c r="AL236" s="44">
        <f>ROUND(AP235*N(Debts!$D$12)/12,2)</f>
        <v/>
      </c>
      <c r="AM236" s="44">
        <f>MIN(N(Debts!$E$12),AP235+AL236)</f>
        <v/>
      </c>
      <c r="AN236" s="44">
        <f>AP235+AL236-AM236</f>
        <v/>
      </c>
      <c r="AO236" s="44">
        <f>MIN(AN236,MAX(0,$C236-SUMIFS($H236:$AU236,$H$6:$AU$6,"Rest",$H$5:$AU$5,"&lt;"&amp;AN$5)))</f>
        <v/>
      </c>
      <c r="AP236" s="44">
        <f>ROUND(AN236-AO236,2)</f>
        <v/>
      </c>
      <c r="AQ236" s="44">
        <f>ROUND(AU235*N(Debts!$D$13)/12,2)</f>
        <v/>
      </c>
      <c r="AR236" s="44">
        <f>MIN(N(Debts!$E$13),AU235+AQ236)</f>
        <v/>
      </c>
      <c r="AS236" s="44">
        <f>AU235+AQ236-AR236</f>
        <v/>
      </c>
      <c r="AT236" s="44">
        <f>MIN(AS236,MAX(0,$C236-SUMIFS($H236:$AU236,$H$6:$AU$6,"Rest",$H$5:$AU$5,"&lt;"&amp;AS$5)))</f>
        <v/>
      </c>
      <c r="AU236" s="44">
        <f>ROUND(AS236-AT236,2)</f>
        <v/>
      </c>
    </row>
    <row r="237">
      <c r="A237" s="43" t="n">
        <v>230</v>
      </c>
      <c r="B237" s="45">
        <f>EDATE(Plan!$C$7,A237-1)</f>
        <v/>
      </c>
      <c r="C237" s="46">
        <f>IF(F236&lt;=0.005,0,MAX(0,Plan!$C$6-SUMIF($H$6:$AU$6,"Min paid",H237:AU237)))</f>
        <v/>
      </c>
      <c r="D237" s="46">
        <f>SUMIF($H$6:$AU$6,"Interest",H237:AU237)</f>
        <v/>
      </c>
      <c r="E237" s="46">
        <f>SUMIF($H$6:$AU$6,"Min paid",H237:AU237)+SUMIF($H$6:$AU$6,"Extra paid",H237:AU237)</f>
        <v/>
      </c>
      <c r="F237" s="46">
        <f>SUMIF($H$6:$AU$6,"Balance",H237:AU237)</f>
        <v/>
      </c>
      <c r="G237" s="47">
        <f>IF(AND(F237&lt;=0.005,F236&gt;0.005),A237,"")</f>
        <v/>
      </c>
      <c r="H237" s="44">
        <f>ROUND(L236*N(Debts!$D$6)/12,2)</f>
        <v/>
      </c>
      <c r="I237" s="44">
        <f>MIN(N(Debts!$E$6),L236+H237)</f>
        <v/>
      </c>
      <c r="J237" s="44">
        <f>L236+H237-I237</f>
        <v/>
      </c>
      <c r="K237" s="44">
        <f>MIN(J237,MAX(0,$C237-SUMIFS($H237:$AU237,$H$6:$AU$6,"Rest",$H$5:$AU$5,"&lt;"&amp;J$5)))</f>
        <v/>
      </c>
      <c r="L237" s="44">
        <f>ROUND(J237-K237,2)</f>
        <v/>
      </c>
      <c r="M237" s="44">
        <f>ROUND(Q236*N(Debts!$D$7)/12,2)</f>
        <v/>
      </c>
      <c r="N237" s="44">
        <f>MIN(N(Debts!$E$7),Q236+M237)</f>
        <v/>
      </c>
      <c r="O237" s="44">
        <f>Q236+M237-N237</f>
        <v/>
      </c>
      <c r="P237" s="44">
        <f>MIN(O237,MAX(0,$C237-SUMIFS($H237:$AU237,$H$6:$AU$6,"Rest",$H$5:$AU$5,"&lt;"&amp;O$5)))</f>
        <v/>
      </c>
      <c r="Q237" s="44">
        <f>ROUND(O237-P237,2)</f>
        <v/>
      </c>
      <c r="R237" s="44">
        <f>ROUND(V236*N(Debts!$D$8)/12,2)</f>
        <v/>
      </c>
      <c r="S237" s="44">
        <f>MIN(N(Debts!$E$8),V236+R237)</f>
        <v/>
      </c>
      <c r="T237" s="44">
        <f>V236+R237-S237</f>
        <v/>
      </c>
      <c r="U237" s="44">
        <f>MIN(T237,MAX(0,$C237-SUMIFS($H237:$AU237,$H$6:$AU$6,"Rest",$H$5:$AU$5,"&lt;"&amp;T$5)))</f>
        <v/>
      </c>
      <c r="V237" s="44">
        <f>ROUND(T237-U237,2)</f>
        <v/>
      </c>
      <c r="W237" s="44">
        <f>ROUND(AA236*N(Debts!$D$9)/12,2)</f>
        <v/>
      </c>
      <c r="X237" s="44">
        <f>MIN(N(Debts!$E$9),AA236+W237)</f>
        <v/>
      </c>
      <c r="Y237" s="44">
        <f>AA236+W237-X237</f>
        <v/>
      </c>
      <c r="Z237" s="44">
        <f>MIN(Y237,MAX(0,$C237-SUMIFS($H237:$AU237,$H$6:$AU$6,"Rest",$H$5:$AU$5,"&lt;"&amp;Y$5)))</f>
        <v/>
      </c>
      <c r="AA237" s="44">
        <f>ROUND(Y237-Z237,2)</f>
        <v/>
      </c>
      <c r="AB237" s="44">
        <f>ROUND(AF236*N(Debts!$D$10)/12,2)</f>
        <v/>
      </c>
      <c r="AC237" s="44">
        <f>MIN(N(Debts!$E$10),AF236+AB237)</f>
        <v/>
      </c>
      <c r="AD237" s="44">
        <f>AF236+AB237-AC237</f>
        <v/>
      </c>
      <c r="AE237" s="44">
        <f>MIN(AD237,MAX(0,$C237-SUMIFS($H237:$AU237,$H$6:$AU$6,"Rest",$H$5:$AU$5,"&lt;"&amp;AD$5)))</f>
        <v/>
      </c>
      <c r="AF237" s="44">
        <f>ROUND(AD237-AE237,2)</f>
        <v/>
      </c>
      <c r="AG237" s="44">
        <f>ROUND(AK236*N(Debts!$D$11)/12,2)</f>
        <v/>
      </c>
      <c r="AH237" s="44">
        <f>MIN(N(Debts!$E$11),AK236+AG237)</f>
        <v/>
      </c>
      <c r="AI237" s="44">
        <f>AK236+AG237-AH237</f>
        <v/>
      </c>
      <c r="AJ237" s="44">
        <f>MIN(AI237,MAX(0,$C237-SUMIFS($H237:$AU237,$H$6:$AU$6,"Rest",$H$5:$AU$5,"&lt;"&amp;AI$5)))</f>
        <v/>
      </c>
      <c r="AK237" s="44">
        <f>ROUND(AI237-AJ237,2)</f>
        <v/>
      </c>
      <c r="AL237" s="44">
        <f>ROUND(AP236*N(Debts!$D$12)/12,2)</f>
        <v/>
      </c>
      <c r="AM237" s="44">
        <f>MIN(N(Debts!$E$12),AP236+AL237)</f>
        <v/>
      </c>
      <c r="AN237" s="44">
        <f>AP236+AL237-AM237</f>
        <v/>
      </c>
      <c r="AO237" s="44">
        <f>MIN(AN237,MAX(0,$C237-SUMIFS($H237:$AU237,$H$6:$AU$6,"Rest",$H$5:$AU$5,"&lt;"&amp;AN$5)))</f>
        <v/>
      </c>
      <c r="AP237" s="44">
        <f>ROUND(AN237-AO237,2)</f>
        <v/>
      </c>
      <c r="AQ237" s="44">
        <f>ROUND(AU236*N(Debts!$D$13)/12,2)</f>
        <v/>
      </c>
      <c r="AR237" s="44">
        <f>MIN(N(Debts!$E$13),AU236+AQ237)</f>
        <v/>
      </c>
      <c r="AS237" s="44">
        <f>AU236+AQ237-AR237</f>
        <v/>
      </c>
      <c r="AT237" s="44">
        <f>MIN(AS237,MAX(0,$C237-SUMIFS($H237:$AU237,$H$6:$AU$6,"Rest",$H$5:$AU$5,"&lt;"&amp;AS$5)))</f>
        <v/>
      </c>
      <c r="AU237" s="44">
        <f>ROUND(AS237-AT237,2)</f>
        <v/>
      </c>
    </row>
    <row r="238">
      <c r="A238" s="43" t="n">
        <v>231</v>
      </c>
      <c r="B238" s="45">
        <f>EDATE(Plan!$C$7,A238-1)</f>
        <v/>
      </c>
      <c r="C238" s="46">
        <f>IF(F237&lt;=0.005,0,MAX(0,Plan!$C$6-SUMIF($H$6:$AU$6,"Min paid",H238:AU238)))</f>
        <v/>
      </c>
      <c r="D238" s="46">
        <f>SUMIF($H$6:$AU$6,"Interest",H238:AU238)</f>
        <v/>
      </c>
      <c r="E238" s="46">
        <f>SUMIF($H$6:$AU$6,"Min paid",H238:AU238)+SUMIF($H$6:$AU$6,"Extra paid",H238:AU238)</f>
        <v/>
      </c>
      <c r="F238" s="46">
        <f>SUMIF($H$6:$AU$6,"Balance",H238:AU238)</f>
        <v/>
      </c>
      <c r="G238" s="47">
        <f>IF(AND(F238&lt;=0.005,F237&gt;0.005),A238,"")</f>
        <v/>
      </c>
      <c r="H238" s="44">
        <f>ROUND(L237*N(Debts!$D$6)/12,2)</f>
        <v/>
      </c>
      <c r="I238" s="44">
        <f>MIN(N(Debts!$E$6),L237+H238)</f>
        <v/>
      </c>
      <c r="J238" s="44">
        <f>L237+H238-I238</f>
        <v/>
      </c>
      <c r="K238" s="44">
        <f>MIN(J238,MAX(0,$C238-SUMIFS($H238:$AU238,$H$6:$AU$6,"Rest",$H$5:$AU$5,"&lt;"&amp;J$5)))</f>
        <v/>
      </c>
      <c r="L238" s="44">
        <f>ROUND(J238-K238,2)</f>
        <v/>
      </c>
      <c r="M238" s="44">
        <f>ROUND(Q237*N(Debts!$D$7)/12,2)</f>
        <v/>
      </c>
      <c r="N238" s="44">
        <f>MIN(N(Debts!$E$7),Q237+M238)</f>
        <v/>
      </c>
      <c r="O238" s="44">
        <f>Q237+M238-N238</f>
        <v/>
      </c>
      <c r="P238" s="44">
        <f>MIN(O238,MAX(0,$C238-SUMIFS($H238:$AU238,$H$6:$AU$6,"Rest",$H$5:$AU$5,"&lt;"&amp;O$5)))</f>
        <v/>
      </c>
      <c r="Q238" s="44">
        <f>ROUND(O238-P238,2)</f>
        <v/>
      </c>
      <c r="R238" s="44">
        <f>ROUND(V237*N(Debts!$D$8)/12,2)</f>
        <v/>
      </c>
      <c r="S238" s="44">
        <f>MIN(N(Debts!$E$8),V237+R238)</f>
        <v/>
      </c>
      <c r="T238" s="44">
        <f>V237+R238-S238</f>
        <v/>
      </c>
      <c r="U238" s="44">
        <f>MIN(T238,MAX(0,$C238-SUMIFS($H238:$AU238,$H$6:$AU$6,"Rest",$H$5:$AU$5,"&lt;"&amp;T$5)))</f>
        <v/>
      </c>
      <c r="V238" s="44">
        <f>ROUND(T238-U238,2)</f>
        <v/>
      </c>
      <c r="W238" s="44">
        <f>ROUND(AA237*N(Debts!$D$9)/12,2)</f>
        <v/>
      </c>
      <c r="X238" s="44">
        <f>MIN(N(Debts!$E$9),AA237+W238)</f>
        <v/>
      </c>
      <c r="Y238" s="44">
        <f>AA237+W238-X238</f>
        <v/>
      </c>
      <c r="Z238" s="44">
        <f>MIN(Y238,MAX(0,$C238-SUMIFS($H238:$AU238,$H$6:$AU$6,"Rest",$H$5:$AU$5,"&lt;"&amp;Y$5)))</f>
        <v/>
      </c>
      <c r="AA238" s="44">
        <f>ROUND(Y238-Z238,2)</f>
        <v/>
      </c>
      <c r="AB238" s="44">
        <f>ROUND(AF237*N(Debts!$D$10)/12,2)</f>
        <v/>
      </c>
      <c r="AC238" s="44">
        <f>MIN(N(Debts!$E$10),AF237+AB238)</f>
        <v/>
      </c>
      <c r="AD238" s="44">
        <f>AF237+AB238-AC238</f>
        <v/>
      </c>
      <c r="AE238" s="44">
        <f>MIN(AD238,MAX(0,$C238-SUMIFS($H238:$AU238,$H$6:$AU$6,"Rest",$H$5:$AU$5,"&lt;"&amp;AD$5)))</f>
        <v/>
      </c>
      <c r="AF238" s="44">
        <f>ROUND(AD238-AE238,2)</f>
        <v/>
      </c>
      <c r="AG238" s="44">
        <f>ROUND(AK237*N(Debts!$D$11)/12,2)</f>
        <v/>
      </c>
      <c r="AH238" s="44">
        <f>MIN(N(Debts!$E$11),AK237+AG238)</f>
        <v/>
      </c>
      <c r="AI238" s="44">
        <f>AK237+AG238-AH238</f>
        <v/>
      </c>
      <c r="AJ238" s="44">
        <f>MIN(AI238,MAX(0,$C238-SUMIFS($H238:$AU238,$H$6:$AU$6,"Rest",$H$5:$AU$5,"&lt;"&amp;AI$5)))</f>
        <v/>
      </c>
      <c r="AK238" s="44">
        <f>ROUND(AI238-AJ238,2)</f>
        <v/>
      </c>
      <c r="AL238" s="44">
        <f>ROUND(AP237*N(Debts!$D$12)/12,2)</f>
        <v/>
      </c>
      <c r="AM238" s="44">
        <f>MIN(N(Debts!$E$12),AP237+AL238)</f>
        <v/>
      </c>
      <c r="AN238" s="44">
        <f>AP237+AL238-AM238</f>
        <v/>
      </c>
      <c r="AO238" s="44">
        <f>MIN(AN238,MAX(0,$C238-SUMIFS($H238:$AU238,$H$6:$AU$6,"Rest",$H$5:$AU$5,"&lt;"&amp;AN$5)))</f>
        <v/>
      </c>
      <c r="AP238" s="44">
        <f>ROUND(AN238-AO238,2)</f>
        <v/>
      </c>
      <c r="AQ238" s="44">
        <f>ROUND(AU237*N(Debts!$D$13)/12,2)</f>
        <v/>
      </c>
      <c r="AR238" s="44">
        <f>MIN(N(Debts!$E$13),AU237+AQ238)</f>
        <v/>
      </c>
      <c r="AS238" s="44">
        <f>AU237+AQ238-AR238</f>
        <v/>
      </c>
      <c r="AT238" s="44">
        <f>MIN(AS238,MAX(0,$C238-SUMIFS($H238:$AU238,$H$6:$AU$6,"Rest",$H$5:$AU$5,"&lt;"&amp;AS$5)))</f>
        <v/>
      </c>
      <c r="AU238" s="44">
        <f>ROUND(AS238-AT238,2)</f>
        <v/>
      </c>
    </row>
    <row r="239">
      <c r="A239" s="43" t="n">
        <v>232</v>
      </c>
      <c r="B239" s="45">
        <f>EDATE(Plan!$C$7,A239-1)</f>
        <v/>
      </c>
      <c r="C239" s="46">
        <f>IF(F238&lt;=0.005,0,MAX(0,Plan!$C$6-SUMIF($H$6:$AU$6,"Min paid",H239:AU239)))</f>
        <v/>
      </c>
      <c r="D239" s="46">
        <f>SUMIF($H$6:$AU$6,"Interest",H239:AU239)</f>
        <v/>
      </c>
      <c r="E239" s="46">
        <f>SUMIF($H$6:$AU$6,"Min paid",H239:AU239)+SUMIF($H$6:$AU$6,"Extra paid",H239:AU239)</f>
        <v/>
      </c>
      <c r="F239" s="46">
        <f>SUMIF($H$6:$AU$6,"Balance",H239:AU239)</f>
        <v/>
      </c>
      <c r="G239" s="47">
        <f>IF(AND(F239&lt;=0.005,F238&gt;0.005),A239,"")</f>
        <v/>
      </c>
      <c r="H239" s="44">
        <f>ROUND(L238*N(Debts!$D$6)/12,2)</f>
        <v/>
      </c>
      <c r="I239" s="44">
        <f>MIN(N(Debts!$E$6),L238+H239)</f>
        <v/>
      </c>
      <c r="J239" s="44">
        <f>L238+H239-I239</f>
        <v/>
      </c>
      <c r="K239" s="44">
        <f>MIN(J239,MAX(0,$C239-SUMIFS($H239:$AU239,$H$6:$AU$6,"Rest",$H$5:$AU$5,"&lt;"&amp;J$5)))</f>
        <v/>
      </c>
      <c r="L239" s="44">
        <f>ROUND(J239-K239,2)</f>
        <v/>
      </c>
      <c r="M239" s="44">
        <f>ROUND(Q238*N(Debts!$D$7)/12,2)</f>
        <v/>
      </c>
      <c r="N239" s="44">
        <f>MIN(N(Debts!$E$7),Q238+M239)</f>
        <v/>
      </c>
      <c r="O239" s="44">
        <f>Q238+M239-N239</f>
        <v/>
      </c>
      <c r="P239" s="44">
        <f>MIN(O239,MAX(0,$C239-SUMIFS($H239:$AU239,$H$6:$AU$6,"Rest",$H$5:$AU$5,"&lt;"&amp;O$5)))</f>
        <v/>
      </c>
      <c r="Q239" s="44">
        <f>ROUND(O239-P239,2)</f>
        <v/>
      </c>
      <c r="R239" s="44">
        <f>ROUND(V238*N(Debts!$D$8)/12,2)</f>
        <v/>
      </c>
      <c r="S239" s="44">
        <f>MIN(N(Debts!$E$8),V238+R239)</f>
        <v/>
      </c>
      <c r="T239" s="44">
        <f>V238+R239-S239</f>
        <v/>
      </c>
      <c r="U239" s="44">
        <f>MIN(T239,MAX(0,$C239-SUMIFS($H239:$AU239,$H$6:$AU$6,"Rest",$H$5:$AU$5,"&lt;"&amp;T$5)))</f>
        <v/>
      </c>
      <c r="V239" s="44">
        <f>ROUND(T239-U239,2)</f>
        <v/>
      </c>
      <c r="W239" s="44">
        <f>ROUND(AA238*N(Debts!$D$9)/12,2)</f>
        <v/>
      </c>
      <c r="X239" s="44">
        <f>MIN(N(Debts!$E$9),AA238+W239)</f>
        <v/>
      </c>
      <c r="Y239" s="44">
        <f>AA238+W239-X239</f>
        <v/>
      </c>
      <c r="Z239" s="44">
        <f>MIN(Y239,MAX(0,$C239-SUMIFS($H239:$AU239,$H$6:$AU$6,"Rest",$H$5:$AU$5,"&lt;"&amp;Y$5)))</f>
        <v/>
      </c>
      <c r="AA239" s="44">
        <f>ROUND(Y239-Z239,2)</f>
        <v/>
      </c>
      <c r="AB239" s="44">
        <f>ROUND(AF238*N(Debts!$D$10)/12,2)</f>
        <v/>
      </c>
      <c r="AC239" s="44">
        <f>MIN(N(Debts!$E$10),AF238+AB239)</f>
        <v/>
      </c>
      <c r="AD239" s="44">
        <f>AF238+AB239-AC239</f>
        <v/>
      </c>
      <c r="AE239" s="44">
        <f>MIN(AD239,MAX(0,$C239-SUMIFS($H239:$AU239,$H$6:$AU$6,"Rest",$H$5:$AU$5,"&lt;"&amp;AD$5)))</f>
        <v/>
      </c>
      <c r="AF239" s="44">
        <f>ROUND(AD239-AE239,2)</f>
        <v/>
      </c>
      <c r="AG239" s="44">
        <f>ROUND(AK238*N(Debts!$D$11)/12,2)</f>
        <v/>
      </c>
      <c r="AH239" s="44">
        <f>MIN(N(Debts!$E$11),AK238+AG239)</f>
        <v/>
      </c>
      <c r="AI239" s="44">
        <f>AK238+AG239-AH239</f>
        <v/>
      </c>
      <c r="AJ239" s="44">
        <f>MIN(AI239,MAX(0,$C239-SUMIFS($H239:$AU239,$H$6:$AU$6,"Rest",$H$5:$AU$5,"&lt;"&amp;AI$5)))</f>
        <v/>
      </c>
      <c r="AK239" s="44">
        <f>ROUND(AI239-AJ239,2)</f>
        <v/>
      </c>
      <c r="AL239" s="44">
        <f>ROUND(AP238*N(Debts!$D$12)/12,2)</f>
        <v/>
      </c>
      <c r="AM239" s="44">
        <f>MIN(N(Debts!$E$12),AP238+AL239)</f>
        <v/>
      </c>
      <c r="AN239" s="44">
        <f>AP238+AL239-AM239</f>
        <v/>
      </c>
      <c r="AO239" s="44">
        <f>MIN(AN239,MAX(0,$C239-SUMIFS($H239:$AU239,$H$6:$AU$6,"Rest",$H$5:$AU$5,"&lt;"&amp;AN$5)))</f>
        <v/>
      </c>
      <c r="AP239" s="44">
        <f>ROUND(AN239-AO239,2)</f>
        <v/>
      </c>
      <c r="AQ239" s="44">
        <f>ROUND(AU238*N(Debts!$D$13)/12,2)</f>
        <v/>
      </c>
      <c r="AR239" s="44">
        <f>MIN(N(Debts!$E$13),AU238+AQ239)</f>
        <v/>
      </c>
      <c r="AS239" s="44">
        <f>AU238+AQ239-AR239</f>
        <v/>
      </c>
      <c r="AT239" s="44">
        <f>MIN(AS239,MAX(0,$C239-SUMIFS($H239:$AU239,$H$6:$AU$6,"Rest",$H$5:$AU$5,"&lt;"&amp;AS$5)))</f>
        <v/>
      </c>
      <c r="AU239" s="44">
        <f>ROUND(AS239-AT239,2)</f>
        <v/>
      </c>
    </row>
    <row r="240">
      <c r="A240" s="43" t="n">
        <v>233</v>
      </c>
      <c r="B240" s="45">
        <f>EDATE(Plan!$C$7,A240-1)</f>
        <v/>
      </c>
      <c r="C240" s="46">
        <f>IF(F239&lt;=0.005,0,MAX(0,Plan!$C$6-SUMIF($H$6:$AU$6,"Min paid",H240:AU240)))</f>
        <v/>
      </c>
      <c r="D240" s="46">
        <f>SUMIF($H$6:$AU$6,"Interest",H240:AU240)</f>
        <v/>
      </c>
      <c r="E240" s="46">
        <f>SUMIF($H$6:$AU$6,"Min paid",H240:AU240)+SUMIF($H$6:$AU$6,"Extra paid",H240:AU240)</f>
        <v/>
      </c>
      <c r="F240" s="46">
        <f>SUMIF($H$6:$AU$6,"Balance",H240:AU240)</f>
        <v/>
      </c>
      <c r="G240" s="47">
        <f>IF(AND(F240&lt;=0.005,F239&gt;0.005),A240,"")</f>
        <v/>
      </c>
      <c r="H240" s="44">
        <f>ROUND(L239*N(Debts!$D$6)/12,2)</f>
        <v/>
      </c>
      <c r="I240" s="44">
        <f>MIN(N(Debts!$E$6),L239+H240)</f>
        <v/>
      </c>
      <c r="J240" s="44">
        <f>L239+H240-I240</f>
        <v/>
      </c>
      <c r="K240" s="44">
        <f>MIN(J240,MAX(0,$C240-SUMIFS($H240:$AU240,$H$6:$AU$6,"Rest",$H$5:$AU$5,"&lt;"&amp;J$5)))</f>
        <v/>
      </c>
      <c r="L240" s="44">
        <f>ROUND(J240-K240,2)</f>
        <v/>
      </c>
      <c r="M240" s="44">
        <f>ROUND(Q239*N(Debts!$D$7)/12,2)</f>
        <v/>
      </c>
      <c r="N240" s="44">
        <f>MIN(N(Debts!$E$7),Q239+M240)</f>
        <v/>
      </c>
      <c r="O240" s="44">
        <f>Q239+M240-N240</f>
        <v/>
      </c>
      <c r="P240" s="44">
        <f>MIN(O240,MAX(0,$C240-SUMIFS($H240:$AU240,$H$6:$AU$6,"Rest",$H$5:$AU$5,"&lt;"&amp;O$5)))</f>
        <v/>
      </c>
      <c r="Q240" s="44">
        <f>ROUND(O240-P240,2)</f>
        <v/>
      </c>
      <c r="R240" s="44">
        <f>ROUND(V239*N(Debts!$D$8)/12,2)</f>
        <v/>
      </c>
      <c r="S240" s="44">
        <f>MIN(N(Debts!$E$8),V239+R240)</f>
        <v/>
      </c>
      <c r="T240" s="44">
        <f>V239+R240-S240</f>
        <v/>
      </c>
      <c r="U240" s="44">
        <f>MIN(T240,MAX(0,$C240-SUMIFS($H240:$AU240,$H$6:$AU$6,"Rest",$H$5:$AU$5,"&lt;"&amp;T$5)))</f>
        <v/>
      </c>
      <c r="V240" s="44">
        <f>ROUND(T240-U240,2)</f>
        <v/>
      </c>
      <c r="W240" s="44">
        <f>ROUND(AA239*N(Debts!$D$9)/12,2)</f>
        <v/>
      </c>
      <c r="X240" s="44">
        <f>MIN(N(Debts!$E$9),AA239+W240)</f>
        <v/>
      </c>
      <c r="Y240" s="44">
        <f>AA239+W240-X240</f>
        <v/>
      </c>
      <c r="Z240" s="44">
        <f>MIN(Y240,MAX(0,$C240-SUMIFS($H240:$AU240,$H$6:$AU$6,"Rest",$H$5:$AU$5,"&lt;"&amp;Y$5)))</f>
        <v/>
      </c>
      <c r="AA240" s="44">
        <f>ROUND(Y240-Z240,2)</f>
        <v/>
      </c>
      <c r="AB240" s="44">
        <f>ROUND(AF239*N(Debts!$D$10)/12,2)</f>
        <v/>
      </c>
      <c r="AC240" s="44">
        <f>MIN(N(Debts!$E$10),AF239+AB240)</f>
        <v/>
      </c>
      <c r="AD240" s="44">
        <f>AF239+AB240-AC240</f>
        <v/>
      </c>
      <c r="AE240" s="44">
        <f>MIN(AD240,MAX(0,$C240-SUMIFS($H240:$AU240,$H$6:$AU$6,"Rest",$H$5:$AU$5,"&lt;"&amp;AD$5)))</f>
        <v/>
      </c>
      <c r="AF240" s="44">
        <f>ROUND(AD240-AE240,2)</f>
        <v/>
      </c>
      <c r="AG240" s="44">
        <f>ROUND(AK239*N(Debts!$D$11)/12,2)</f>
        <v/>
      </c>
      <c r="AH240" s="44">
        <f>MIN(N(Debts!$E$11),AK239+AG240)</f>
        <v/>
      </c>
      <c r="AI240" s="44">
        <f>AK239+AG240-AH240</f>
        <v/>
      </c>
      <c r="AJ240" s="44">
        <f>MIN(AI240,MAX(0,$C240-SUMIFS($H240:$AU240,$H$6:$AU$6,"Rest",$H$5:$AU$5,"&lt;"&amp;AI$5)))</f>
        <v/>
      </c>
      <c r="AK240" s="44">
        <f>ROUND(AI240-AJ240,2)</f>
        <v/>
      </c>
      <c r="AL240" s="44">
        <f>ROUND(AP239*N(Debts!$D$12)/12,2)</f>
        <v/>
      </c>
      <c r="AM240" s="44">
        <f>MIN(N(Debts!$E$12),AP239+AL240)</f>
        <v/>
      </c>
      <c r="AN240" s="44">
        <f>AP239+AL240-AM240</f>
        <v/>
      </c>
      <c r="AO240" s="44">
        <f>MIN(AN240,MAX(0,$C240-SUMIFS($H240:$AU240,$H$6:$AU$6,"Rest",$H$5:$AU$5,"&lt;"&amp;AN$5)))</f>
        <v/>
      </c>
      <c r="AP240" s="44">
        <f>ROUND(AN240-AO240,2)</f>
        <v/>
      </c>
      <c r="AQ240" s="44">
        <f>ROUND(AU239*N(Debts!$D$13)/12,2)</f>
        <v/>
      </c>
      <c r="AR240" s="44">
        <f>MIN(N(Debts!$E$13),AU239+AQ240)</f>
        <v/>
      </c>
      <c r="AS240" s="44">
        <f>AU239+AQ240-AR240</f>
        <v/>
      </c>
      <c r="AT240" s="44">
        <f>MIN(AS240,MAX(0,$C240-SUMIFS($H240:$AU240,$H$6:$AU$6,"Rest",$H$5:$AU$5,"&lt;"&amp;AS$5)))</f>
        <v/>
      </c>
      <c r="AU240" s="44">
        <f>ROUND(AS240-AT240,2)</f>
        <v/>
      </c>
    </row>
    <row r="241">
      <c r="A241" s="43" t="n">
        <v>234</v>
      </c>
      <c r="B241" s="45">
        <f>EDATE(Plan!$C$7,A241-1)</f>
        <v/>
      </c>
      <c r="C241" s="46">
        <f>IF(F240&lt;=0.005,0,MAX(0,Plan!$C$6-SUMIF($H$6:$AU$6,"Min paid",H241:AU241)))</f>
        <v/>
      </c>
      <c r="D241" s="46">
        <f>SUMIF($H$6:$AU$6,"Interest",H241:AU241)</f>
        <v/>
      </c>
      <c r="E241" s="46">
        <f>SUMIF($H$6:$AU$6,"Min paid",H241:AU241)+SUMIF($H$6:$AU$6,"Extra paid",H241:AU241)</f>
        <v/>
      </c>
      <c r="F241" s="46">
        <f>SUMIF($H$6:$AU$6,"Balance",H241:AU241)</f>
        <v/>
      </c>
      <c r="G241" s="47">
        <f>IF(AND(F241&lt;=0.005,F240&gt;0.005),A241,"")</f>
        <v/>
      </c>
      <c r="H241" s="44">
        <f>ROUND(L240*N(Debts!$D$6)/12,2)</f>
        <v/>
      </c>
      <c r="I241" s="44">
        <f>MIN(N(Debts!$E$6),L240+H241)</f>
        <v/>
      </c>
      <c r="J241" s="44">
        <f>L240+H241-I241</f>
        <v/>
      </c>
      <c r="K241" s="44">
        <f>MIN(J241,MAX(0,$C241-SUMIFS($H241:$AU241,$H$6:$AU$6,"Rest",$H$5:$AU$5,"&lt;"&amp;J$5)))</f>
        <v/>
      </c>
      <c r="L241" s="44">
        <f>ROUND(J241-K241,2)</f>
        <v/>
      </c>
      <c r="M241" s="44">
        <f>ROUND(Q240*N(Debts!$D$7)/12,2)</f>
        <v/>
      </c>
      <c r="N241" s="44">
        <f>MIN(N(Debts!$E$7),Q240+M241)</f>
        <v/>
      </c>
      <c r="O241" s="44">
        <f>Q240+M241-N241</f>
        <v/>
      </c>
      <c r="P241" s="44">
        <f>MIN(O241,MAX(0,$C241-SUMIFS($H241:$AU241,$H$6:$AU$6,"Rest",$H$5:$AU$5,"&lt;"&amp;O$5)))</f>
        <v/>
      </c>
      <c r="Q241" s="44">
        <f>ROUND(O241-P241,2)</f>
        <v/>
      </c>
      <c r="R241" s="44">
        <f>ROUND(V240*N(Debts!$D$8)/12,2)</f>
        <v/>
      </c>
      <c r="S241" s="44">
        <f>MIN(N(Debts!$E$8),V240+R241)</f>
        <v/>
      </c>
      <c r="T241" s="44">
        <f>V240+R241-S241</f>
        <v/>
      </c>
      <c r="U241" s="44">
        <f>MIN(T241,MAX(0,$C241-SUMIFS($H241:$AU241,$H$6:$AU$6,"Rest",$H$5:$AU$5,"&lt;"&amp;T$5)))</f>
        <v/>
      </c>
      <c r="V241" s="44">
        <f>ROUND(T241-U241,2)</f>
        <v/>
      </c>
      <c r="W241" s="44">
        <f>ROUND(AA240*N(Debts!$D$9)/12,2)</f>
        <v/>
      </c>
      <c r="X241" s="44">
        <f>MIN(N(Debts!$E$9),AA240+W241)</f>
        <v/>
      </c>
      <c r="Y241" s="44">
        <f>AA240+W241-X241</f>
        <v/>
      </c>
      <c r="Z241" s="44">
        <f>MIN(Y241,MAX(0,$C241-SUMIFS($H241:$AU241,$H$6:$AU$6,"Rest",$H$5:$AU$5,"&lt;"&amp;Y$5)))</f>
        <v/>
      </c>
      <c r="AA241" s="44">
        <f>ROUND(Y241-Z241,2)</f>
        <v/>
      </c>
      <c r="AB241" s="44">
        <f>ROUND(AF240*N(Debts!$D$10)/12,2)</f>
        <v/>
      </c>
      <c r="AC241" s="44">
        <f>MIN(N(Debts!$E$10),AF240+AB241)</f>
        <v/>
      </c>
      <c r="AD241" s="44">
        <f>AF240+AB241-AC241</f>
        <v/>
      </c>
      <c r="AE241" s="44">
        <f>MIN(AD241,MAX(0,$C241-SUMIFS($H241:$AU241,$H$6:$AU$6,"Rest",$H$5:$AU$5,"&lt;"&amp;AD$5)))</f>
        <v/>
      </c>
      <c r="AF241" s="44">
        <f>ROUND(AD241-AE241,2)</f>
        <v/>
      </c>
      <c r="AG241" s="44">
        <f>ROUND(AK240*N(Debts!$D$11)/12,2)</f>
        <v/>
      </c>
      <c r="AH241" s="44">
        <f>MIN(N(Debts!$E$11),AK240+AG241)</f>
        <v/>
      </c>
      <c r="AI241" s="44">
        <f>AK240+AG241-AH241</f>
        <v/>
      </c>
      <c r="AJ241" s="44">
        <f>MIN(AI241,MAX(0,$C241-SUMIFS($H241:$AU241,$H$6:$AU$6,"Rest",$H$5:$AU$5,"&lt;"&amp;AI$5)))</f>
        <v/>
      </c>
      <c r="AK241" s="44">
        <f>ROUND(AI241-AJ241,2)</f>
        <v/>
      </c>
      <c r="AL241" s="44">
        <f>ROUND(AP240*N(Debts!$D$12)/12,2)</f>
        <v/>
      </c>
      <c r="AM241" s="44">
        <f>MIN(N(Debts!$E$12),AP240+AL241)</f>
        <v/>
      </c>
      <c r="AN241" s="44">
        <f>AP240+AL241-AM241</f>
        <v/>
      </c>
      <c r="AO241" s="44">
        <f>MIN(AN241,MAX(0,$C241-SUMIFS($H241:$AU241,$H$6:$AU$6,"Rest",$H$5:$AU$5,"&lt;"&amp;AN$5)))</f>
        <v/>
      </c>
      <c r="AP241" s="44">
        <f>ROUND(AN241-AO241,2)</f>
        <v/>
      </c>
      <c r="AQ241" s="44">
        <f>ROUND(AU240*N(Debts!$D$13)/12,2)</f>
        <v/>
      </c>
      <c r="AR241" s="44">
        <f>MIN(N(Debts!$E$13),AU240+AQ241)</f>
        <v/>
      </c>
      <c r="AS241" s="44">
        <f>AU240+AQ241-AR241</f>
        <v/>
      </c>
      <c r="AT241" s="44">
        <f>MIN(AS241,MAX(0,$C241-SUMIFS($H241:$AU241,$H$6:$AU$6,"Rest",$H$5:$AU$5,"&lt;"&amp;AS$5)))</f>
        <v/>
      </c>
      <c r="AU241" s="44">
        <f>ROUND(AS241-AT241,2)</f>
        <v/>
      </c>
    </row>
    <row r="242">
      <c r="A242" s="43" t="n">
        <v>235</v>
      </c>
      <c r="B242" s="45">
        <f>EDATE(Plan!$C$7,A242-1)</f>
        <v/>
      </c>
      <c r="C242" s="46">
        <f>IF(F241&lt;=0.005,0,MAX(0,Plan!$C$6-SUMIF($H$6:$AU$6,"Min paid",H242:AU242)))</f>
        <v/>
      </c>
      <c r="D242" s="46">
        <f>SUMIF($H$6:$AU$6,"Interest",H242:AU242)</f>
        <v/>
      </c>
      <c r="E242" s="46">
        <f>SUMIF($H$6:$AU$6,"Min paid",H242:AU242)+SUMIF($H$6:$AU$6,"Extra paid",H242:AU242)</f>
        <v/>
      </c>
      <c r="F242" s="46">
        <f>SUMIF($H$6:$AU$6,"Balance",H242:AU242)</f>
        <v/>
      </c>
      <c r="G242" s="47">
        <f>IF(AND(F242&lt;=0.005,F241&gt;0.005),A242,"")</f>
        <v/>
      </c>
      <c r="H242" s="44">
        <f>ROUND(L241*N(Debts!$D$6)/12,2)</f>
        <v/>
      </c>
      <c r="I242" s="44">
        <f>MIN(N(Debts!$E$6),L241+H242)</f>
        <v/>
      </c>
      <c r="J242" s="44">
        <f>L241+H242-I242</f>
        <v/>
      </c>
      <c r="K242" s="44">
        <f>MIN(J242,MAX(0,$C242-SUMIFS($H242:$AU242,$H$6:$AU$6,"Rest",$H$5:$AU$5,"&lt;"&amp;J$5)))</f>
        <v/>
      </c>
      <c r="L242" s="44">
        <f>ROUND(J242-K242,2)</f>
        <v/>
      </c>
      <c r="M242" s="44">
        <f>ROUND(Q241*N(Debts!$D$7)/12,2)</f>
        <v/>
      </c>
      <c r="N242" s="44">
        <f>MIN(N(Debts!$E$7),Q241+M242)</f>
        <v/>
      </c>
      <c r="O242" s="44">
        <f>Q241+M242-N242</f>
        <v/>
      </c>
      <c r="P242" s="44">
        <f>MIN(O242,MAX(0,$C242-SUMIFS($H242:$AU242,$H$6:$AU$6,"Rest",$H$5:$AU$5,"&lt;"&amp;O$5)))</f>
        <v/>
      </c>
      <c r="Q242" s="44">
        <f>ROUND(O242-P242,2)</f>
        <v/>
      </c>
      <c r="R242" s="44">
        <f>ROUND(V241*N(Debts!$D$8)/12,2)</f>
        <v/>
      </c>
      <c r="S242" s="44">
        <f>MIN(N(Debts!$E$8),V241+R242)</f>
        <v/>
      </c>
      <c r="T242" s="44">
        <f>V241+R242-S242</f>
        <v/>
      </c>
      <c r="U242" s="44">
        <f>MIN(T242,MAX(0,$C242-SUMIFS($H242:$AU242,$H$6:$AU$6,"Rest",$H$5:$AU$5,"&lt;"&amp;T$5)))</f>
        <v/>
      </c>
      <c r="V242" s="44">
        <f>ROUND(T242-U242,2)</f>
        <v/>
      </c>
      <c r="W242" s="44">
        <f>ROUND(AA241*N(Debts!$D$9)/12,2)</f>
        <v/>
      </c>
      <c r="X242" s="44">
        <f>MIN(N(Debts!$E$9),AA241+W242)</f>
        <v/>
      </c>
      <c r="Y242" s="44">
        <f>AA241+W242-X242</f>
        <v/>
      </c>
      <c r="Z242" s="44">
        <f>MIN(Y242,MAX(0,$C242-SUMIFS($H242:$AU242,$H$6:$AU$6,"Rest",$H$5:$AU$5,"&lt;"&amp;Y$5)))</f>
        <v/>
      </c>
      <c r="AA242" s="44">
        <f>ROUND(Y242-Z242,2)</f>
        <v/>
      </c>
      <c r="AB242" s="44">
        <f>ROUND(AF241*N(Debts!$D$10)/12,2)</f>
        <v/>
      </c>
      <c r="AC242" s="44">
        <f>MIN(N(Debts!$E$10),AF241+AB242)</f>
        <v/>
      </c>
      <c r="AD242" s="44">
        <f>AF241+AB242-AC242</f>
        <v/>
      </c>
      <c r="AE242" s="44">
        <f>MIN(AD242,MAX(0,$C242-SUMIFS($H242:$AU242,$H$6:$AU$6,"Rest",$H$5:$AU$5,"&lt;"&amp;AD$5)))</f>
        <v/>
      </c>
      <c r="AF242" s="44">
        <f>ROUND(AD242-AE242,2)</f>
        <v/>
      </c>
      <c r="AG242" s="44">
        <f>ROUND(AK241*N(Debts!$D$11)/12,2)</f>
        <v/>
      </c>
      <c r="AH242" s="44">
        <f>MIN(N(Debts!$E$11),AK241+AG242)</f>
        <v/>
      </c>
      <c r="AI242" s="44">
        <f>AK241+AG242-AH242</f>
        <v/>
      </c>
      <c r="AJ242" s="44">
        <f>MIN(AI242,MAX(0,$C242-SUMIFS($H242:$AU242,$H$6:$AU$6,"Rest",$H$5:$AU$5,"&lt;"&amp;AI$5)))</f>
        <v/>
      </c>
      <c r="AK242" s="44">
        <f>ROUND(AI242-AJ242,2)</f>
        <v/>
      </c>
      <c r="AL242" s="44">
        <f>ROUND(AP241*N(Debts!$D$12)/12,2)</f>
        <v/>
      </c>
      <c r="AM242" s="44">
        <f>MIN(N(Debts!$E$12),AP241+AL242)</f>
        <v/>
      </c>
      <c r="AN242" s="44">
        <f>AP241+AL242-AM242</f>
        <v/>
      </c>
      <c r="AO242" s="44">
        <f>MIN(AN242,MAX(0,$C242-SUMIFS($H242:$AU242,$H$6:$AU$6,"Rest",$H$5:$AU$5,"&lt;"&amp;AN$5)))</f>
        <v/>
      </c>
      <c r="AP242" s="44">
        <f>ROUND(AN242-AO242,2)</f>
        <v/>
      </c>
      <c r="AQ242" s="44">
        <f>ROUND(AU241*N(Debts!$D$13)/12,2)</f>
        <v/>
      </c>
      <c r="AR242" s="44">
        <f>MIN(N(Debts!$E$13),AU241+AQ242)</f>
        <v/>
      </c>
      <c r="AS242" s="44">
        <f>AU241+AQ242-AR242</f>
        <v/>
      </c>
      <c r="AT242" s="44">
        <f>MIN(AS242,MAX(0,$C242-SUMIFS($H242:$AU242,$H$6:$AU$6,"Rest",$H$5:$AU$5,"&lt;"&amp;AS$5)))</f>
        <v/>
      </c>
      <c r="AU242" s="44">
        <f>ROUND(AS242-AT242,2)</f>
        <v/>
      </c>
    </row>
    <row r="243">
      <c r="A243" s="43" t="n">
        <v>236</v>
      </c>
      <c r="B243" s="45">
        <f>EDATE(Plan!$C$7,A243-1)</f>
        <v/>
      </c>
      <c r="C243" s="46">
        <f>IF(F242&lt;=0.005,0,MAX(0,Plan!$C$6-SUMIF($H$6:$AU$6,"Min paid",H243:AU243)))</f>
        <v/>
      </c>
      <c r="D243" s="46">
        <f>SUMIF($H$6:$AU$6,"Interest",H243:AU243)</f>
        <v/>
      </c>
      <c r="E243" s="46">
        <f>SUMIF($H$6:$AU$6,"Min paid",H243:AU243)+SUMIF($H$6:$AU$6,"Extra paid",H243:AU243)</f>
        <v/>
      </c>
      <c r="F243" s="46">
        <f>SUMIF($H$6:$AU$6,"Balance",H243:AU243)</f>
        <v/>
      </c>
      <c r="G243" s="47">
        <f>IF(AND(F243&lt;=0.005,F242&gt;0.005),A243,"")</f>
        <v/>
      </c>
      <c r="H243" s="44">
        <f>ROUND(L242*N(Debts!$D$6)/12,2)</f>
        <v/>
      </c>
      <c r="I243" s="44">
        <f>MIN(N(Debts!$E$6),L242+H243)</f>
        <v/>
      </c>
      <c r="J243" s="44">
        <f>L242+H243-I243</f>
        <v/>
      </c>
      <c r="K243" s="44">
        <f>MIN(J243,MAX(0,$C243-SUMIFS($H243:$AU243,$H$6:$AU$6,"Rest",$H$5:$AU$5,"&lt;"&amp;J$5)))</f>
        <v/>
      </c>
      <c r="L243" s="44">
        <f>ROUND(J243-K243,2)</f>
        <v/>
      </c>
      <c r="M243" s="44">
        <f>ROUND(Q242*N(Debts!$D$7)/12,2)</f>
        <v/>
      </c>
      <c r="N243" s="44">
        <f>MIN(N(Debts!$E$7),Q242+M243)</f>
        <v/>
      </c>
      <c r="O243" s="44">
        <f>Q242+M243-N243</f>
        <v/>
      </c>
      <c r="P243" s="44">
        <f>MIN(O243,MAX(0,$C243-SUMIFS($H243:$AU243,$H$6:$AU$6,"Rest",$H$5:$AU$5,"&lt;"&amp;O$5)))</f>
        <v/>
      </c>
      <c r="Q243" s="44">
        <f>ROUND(O243-P243,2)</f>
        <v/>
      </c>
      <c r="R243" s="44">
        <f>ROUND(V242*N(Debts!$D$8)/12,2)</f>
        <v/>
      </c>
      <c r="S243" s="44">
        <f>MIN(N(Debts!$E$8),V242+R243)</f>
        <v/>
      </c>
      <c r="T243" s="44">
        <f>V242+R243-S243</f>
        <v/>
      </c>
      <c r="U243" s="44">
        <f>MIN(T243,MAX(0,$C243-SUMIFS($H243:$AU243,$H$6:$AU$6,"Rest",$H$5:$AU$5,"&lt;"&amp;T$5)))</f>
        <v/>
      </c>
      <c r="V243" s="44">
        <f>ROUND(T243-U243,2)</f>
        <v/>
      </c>
      <c r="W243" s="44">
        <f>ROUND(AA242*N(Debts!$D$9)/12,2)</f>
        <v/>
      </c>
      <c r="X243" s="44">
        <f>MIN(N(Debts!$E$9),AA242+W243)</f>
        <v/>
      </c>
      <c r="Y243" s="44">
        <f>AA242+W243-X243</f>
        <v/>
      </c>
      <c r="Z243" s="44">
        <f>MIN(Y243,MAX(0,$C243-SUMIFS($H243:$AU243,$H$6:$AU$6,"Rest",$H$5:$AU$5,"&lt;"&amp;Y$5)))</f>
        <v/>
      </c>
      <c r="AA243" s="44">
        <f>ROUND(Y243-Z243,2)</f>
        <v/>
      </c>
      <c r="AB243" s="44">
        <f>ROUND(AF242*N(Debts!$D$10)/12,2)</f>
        <v/>
      </c>
      <c r="AC243" s="44">
        <f>MIN(N(Debts!$E$10),AF242+AB243)</f>
        <v/>
      </c>
      <c r="AD243" s="44">
        <f>AF242+AB243-AC243</f>
        <v/>
      </c>
      <c r="AE243" s="44">
        <f>MIN(AD243,MAX(0,$C243-SUMIFS($H243:$AU243,$H$6:$AU$6,"Rest",$H$5:$AU$5,"&lt;"&amp;AD$5)))</f>
        <v/>
      </c>
      <c r="AF243" s="44">
        <f>ROUND(AD243-AE243,2)</f>
        <v/>
      </c>
      <c r="AG243" s="44">
        <f>ROUND(AK242*N(Debts!$D$11)/12,2)</f>
        <v/>
      </c>
      <c r="AH243" s="44">
        <f>MIN(N(Debts!$E$11),AK242+AG243)</f>
        <v/>
      </c>
      <c r="AI243" s="44">
        <f>AK242+AG243-AH243</f>
        <v/>
      </c>
      <c r="AJ243" s="44">
        <f>MIN(AI243,MAX(0,$C243-SUMIFS($H243:$AU243,$H$6:$AU$6,"Rest",$H$5:$AU$5,"&lt;"&amp;AI$5)))</f>
        <v/>
      </c>
      <c r="AK243" s="44">
        <f>ROUND(AI243-AJ243,2)</f>
        <v/>
      </c>
      <c r="AL243" s="44">
        <f>ROUND(AP242*N(Debts!$D$12)/12,2)</f>
        <v/>
      </c>
      <c r="AM243" s="44">
        <f>MIN(N(Debts!$E$12),AP242+AL243)</f>
        <v/>
      </c>
      <c r="AN243" s="44">
        <f>AP242+AL243-AM243</f>
        <v/>
      </c>
      <c r="AO243" s="44">
        <f>MIN(AN243,MAX(0,$C243-SUMIFS($H243:$AU243,$H$6:$AU$6,"Rest",$H$5:$AU$5,"&lt;"&amp;AN$5)))</f>
        <v/>
      </c>
      <c r="AP243" s="44">
        <f>ROUND(AN243-AO243,2)</f>
        <v/>
      </c>
      <c r="AQ243" s="44">
        <f>ROUND(AU242*N(Debts!$D$13)/12,2)</f>
        <v/>
      </c>
      <c r="AR243" s="44">
        <f>MIN(N(Debts!$E$13),AU242+AQ243)</f>
        <v/>
      </c>
      <c r="AS243" s="44">
        <f>AU242+AQ243-AR243</f>
        <v/>
      </c>
      <c r="AT243" s="44">
        <f>MIN(AS243,MAX(0,$C243-SUMIFS($H243:$AU243,$H$6:$AU$6,"Rest",$H$5:$AU$5,"&lt;"&amp;AS$5)))</f>
        <v/>
      </c>
      <c r="AU243" s="44">
        <f>ROUND(AS243-AT243,2)</f>
        <v/>
      </c>
    </row>
    <row r="244">
      <c r="A244" s="43" t="n">
        <v>237</v>
      </c>
      <c r="B244" s="45">
        <f>EDATE(Plan!$C$7,A244-1)</f>
        <v/>
      </c>
      <c r="C244" s="46">
        <f>IF(F243&lt;=0.005,0,MAX(0,Plan!$C$6-SUMIF($H$6:$AU$6,"Min paid",H244:AU244)))</f>
        <v/>
      </c>
      <c r="D244" s="46">
        <f>SUMIF($H$6:$AU$6,"Interest",H244:AU244)</f>
        <v/>
      </c>
      <c r="E244" s="46">
        <f>SUMIF($H$6:$AU$6,"Min paid",H244:AU244)+SUMIF($H$6:$AU$6,"Extra paid",H244:AU244)</f>
        <v/>
      </c>
      <c r="F244" s="46">
        <f>SUMIF($H$6:$AU$6,"Balance",H244:AU244)</f>
        <v/>
      </c>
      <c r="G244" s="47">
        <f>IF(AND(F244&lt;=0.005,F243&gt;0.005),A244,"")</f>
        <v/>
      </c>
      <c r="H244" s="44">
        <f>ROUND(L243*N(Debts!$D$6)/12,2)</f>
        <v/>
      </c>
      <c r="I244" s="44">
        <f>MIN(N(Debts!$E$6),L243+H244)</f>
        <v/>
      </c>
      <c r="J244" s="44">
        <f>L243+H244-I244</f>
        <v/>
      </c>
      <c r="K244" s="44">
        <f>MIN(J244,MAX(0,$C244-SUMIFS($H244:$AU244,$H$6:$AU$6,"Rest",$H$5:$AU$5,"&lt;"&amp;J$5)))</f>
        <v/>
      </c>
      <c r="L244" s="44">
        <f>ROUND(J244-K244,2)</f>
        <v/>
      </c>
      <c r="M244" s="44">
        <f>ROUND(Q243*N(Debts!$D$7)/12,2)</f>
        <v/>
      </c>
      <c r="N244" s="44">
        <f>MIN(N(Debts!$E$7),Q243+M244)</f>
        <v/>
      </c>
      <c r="O244" s="44">
        <f>Q243+M244-N244</f>
        <v/>
      </c>
      <c r="P244" s="44">
        <f>MIN(O244,MAX(0,$C244-SUMIFS($H244:$AU244,$H$6:$AU$6,"Rest",$H$5:$AU$5,"&lt;"&amp;O$5)))</f>
        <v/>
      </c>
      <c r="Q244" s="44">
        <f>ROUND(O244-P244,2)</f>
        <v/>
      </c>
      <c r="R244" s="44">
        <f>ROUND(V243*N(Debts!$D$8)/12,2)</f>
        <v/>
      </c>
      <c r="S244" s="44">
        <f>MIN(N(Debts!$E$8),V243+R244)</f>
        <v/>
      </c>
      <c r="T244" s="44">
        <f>V243+R244-S244</f>
        <v/>
      </c>
      <c r="U244" s="44">
        <f>MIN(T244,MAX(0,$C244-SUMIFS($H244:$AU244,$H$6:$AU$6,"Rest",$H$5:$AU$5,"&lt;"&amp;T$5)))</f>
        <v/>
      </c>
      <c r="V244" s="44">
        <f>ROUND(T244-U244,2)</f>
        <v/>
      </c>
      <c r="W244" s="44">
        <f>ROUND(AA243*N(Debts!$D$9)/12,2)</f>
        <v/>
      </c>
      <c r="X244" s="44">
        <f>MIN(N(Debts!$E$9),AA243+W244)</f>
        <v/>
      </c>
      <c r="Y244" s="44">
        <f>AA243+W244-X244</f>
        <v/>
      </c>
      <c r="Z244" s="44">
        <f>MIN(Y244,MAX(0,$C244-SUMIFS($H244:$AU244,$H$6:$AU$6,"Rest",$H$5:$AU$5,"&lt;"&amp;Y$5)))</f>
        <v/>
      </c>
      <c r="AA244" s="44">
        <f>ROUND(Y244-Z244,2)</f>
        <v/>
      </c>
      <c r="AB244" s="44">
        <f>ROUND(AF243*N(Debts!$D$10)/12,2)</f>
        <v/>
      </c>
      <c r="AC244" s="44">
        <f>MIN(N(Debts!$E$10),AF243+AB244)</f>
        <v/>
      </c>
      <c r="AD244" s="44">
        <f>AF243+AB244-AC244</f>
        <v/>
      </c>
      <c r="AE244" s="44">
        <f>MIN(AD244,MAX(0,$C244-SUMIFS($H244:$AU244,$H$6:$AU$6,"Rest",$H$5:$AU$5,"&lt;"&amp;AD$5)))</f>
        <v/>
      </c>
      <c r="AF244" s="44">
        <f>ROUND(AD244-AE244,2)</f>
        <v/>
      </c>
      <c r="AG244" s="44">
        <f>ROUND(AK243*N(Debts!$D$11)/12,2)</f>
        <v/>
      </c>
      <c r="AH244" s="44">
        <f>MIN(N(Debts!$E$11),AK243+AG244)</f>
        <v/>
      </c>
      <c r="AI244" s="44">
        <f>AK243+AG244-AH244</f>
        <v/>
      </c>
      <c r="AJ244" s="44">
        <f>MIN(AI244,MAX(0,$C244-SUMIFS($H244:$AU244,$H$6:$AU$6,"Rest",$H$5:$AU$5,"&lt;"&amp;AI$5)))</f>
        <v/>
      </c>
      <c r="AK244" s="44">
        <f>ROUND(AI244-AJ244,2)</f>
        <v/>
      </c>
      <c r="AL244" s="44">
        <f>ROUND(AP243*N(Debts!$D$12)/12,2)</f>
        <v/>
      </c>
      <c r="AM244" s="44">
        <f>MIN(N(Debts!$E$12),AP243+AL244)</f>
        <v/>
      </c>
      <c r="AN244" s="44">
        <f>AP243+AL244-AM244</f>
        <v/>
      </c>
      <c r="AO244" s="44">
        <f>MIN(AN244,MAX(0,$C244-SUMIFS($H244:$AU244,$H$6:$AU$6,"Rest",$H$5:$AU$5,"&lt;"&amp;AN$5)))</f>
        <v/>
      </c>
      <c r="AP244" s="44">
        <f>ROUND(AN244-AO244,2)</f>
        <v/>
      </c>
      <c r="AQ244" s="44">
        <f>ROUND(AU243*N(Debts!$D$13)/12,2)</f>
        <v/>
      </c>
      <c r="AR244" s="44">
        <f>MIN(N(Debts!$E$13),AU243+AQ244)</f>
        <v/>
      </c>
      <c r="AS244" s="44">
        <f>AU243+AQ244-AR244</f>
        <v/>
      </c>
      <c r="AT244" s="44">
        <f>MIN(AS244,MAX(0,$C244-SUMIFS($H244:$AU244,$H$6:$AU$6,"Rest",$H$5:$AU$5,"&lt;"&amp;AS$5)))</f>
        <v/>
      </c>
      <c r="AU244" s="44">
        <f>ROUND(AS244-AT244,2)</f>
        <v/>
      </c>
    </row>
    <row r="245">
      <c r="A245" s="43" t="n">
        <v>238</v>
      </c>
      <c r="B245" s="45">
        <f>EDATE(Plan!$C$7,A245-1)</f>
        <v/>
      </c>
      <c r="C245" s="46">
        <f>IF(F244&lt;=0.005,0,MAX(0,Plan!$C$6-SUMIF($H$6:$AU$6,"Min paid",H245:AU245)))</f>
        <v/>
      </c>
      <c r="D245" s="46">
        <f>SUMIF($H$6:$AU$6,"Interest",H245:AU245)</f>
        <v/>
      </c>
      <c r="E245" s="46">
        <f>SUMIF($H$6:$AU$6,"Min paid",H245:AU245)+SUMIF($H$6:$AU$6,"Extra paid",H245:AU245)</f>
        <v/>
      </c>
      <c r="F245" s="46">
        <f>SUMIF($H$6:$AU$6,"Balance",H245:AU245)</f>
        <v/>
      </c>
      <c r="G245" s="47">
        <f>IF(AND(F245&lt;=0.005,F244&gt;0.005),A245,"")</f>
        <v/>
      </c>
      <c r="H245" s="44">
        <f>ROUND(L244*N(Debts!$D$6)/12,2)</f>
        <v/>
      </c>
      <c r="I245" s="44">
        <f>MIN(N(Debts!$E$6),L244+H245)</f>
        <v/>
      </c>
      <c r="J245" s="44">
        <f>L244+H245-I245</f>
        <v/>
      </c>
      <c r="K245" s="44">
        <f>MIN(J245,MAX(0,$C245-SUMIFS($H245:$AU245,$H$6:$AU$6,"Rest",$H$5:$AU$5,"&lt;"&amp;J$5)))</f>
        <v/>
      </c>
      <c r="L245" s="44">
        <f>ROUND(J245-K245,2)</f>
        <v/>
      </c>
      <c r="M245" s="44">
        <f>ROUND(Q244*N(Debts!$D$7)/12,2)</f>
        <v/>
      </c>
      <c r="N245" s="44">
        <f>MIN(N(Debts!$E$7),Q244+M245)</f>
        <v/>
      </c>
      <c r="O245" s="44">
        <f>Q244+M245-N245</f>
        <v/>
      </c>
      <c r="P245" s="44">
        <f>MIN(O245,MAX(0,$C245-SUMIFS($H245:$AU245,$H$6:$AU$6,"Rest",$H$5:$AU$5,"&lt;"&amp;O$5)))</f>
        <v/>
      </c>
      <c r="Q245" s="44">
        <f>ROUND(O245-P245,2)</f>
        <v/>
      </c>
      <c r="R245" s="44">
        <f>ROUND(V244*N(Debts!$D$8)/12,2)</f>
        <v/>
      </c>
      <c r="S245" s="44">
        <f>MIN(N(Debts!$E$8),V244+R245)</f>
        <v/>
      </c>
      <c r="T245" s="44">
        <f>V244+R245-S245</f>
        <v/>
      </c>
      <c r="U245" s="44">
        <f>MIN(T245,MAX(0,$C245-SUMIFS($H245:$AU245,$H$6:$AU$6,"Rest",$H$5:$AU$5,"&lt;"&amp;T$5)))</f>
        <v/>
      </c>
      <c r="V245" s="44">
        <f>ROUND(T245-U245,2)</f>
        <v/>
      </c>
      <c r="W245" s="44">
        <f>ROUND(AA244*N(Debts!$D$9)/12,2)</f>
        <v/>
      </c>
      <c r="X245" s="44">
        <f>MIN(N(Debts!$E$9),AA244+W245)</f>
        <v/>
      </c>
      <c r="Y245" s="44">
        <f>AA244+W245-X245</f>
        <v/>
      </c>
      <c r="Z245" s="44">
        <f>MIN(Y245,MAX(0,$C245-SUMIFS($H245:$AU245,$H$6:$AU$6,"Rest",$H$5:$AU$5,"&lt;"&amp;Y$5)))</f>
        <v/>
      </c>
      <c r="AA245" s="44">
        <f>ROUND(Y245-Z245,2)</f>
        <v/>
      </c>
      <c r="AB245" s="44">
        <f>ROUND(AF244*N(Debts!$D$10)/12,2)</f>
        <v/>
      </c>
      <c r="AC245" s="44">
        <f>MIN(N(Debts!$E$10),AF244+AB245)</f>
        <v/>
      </c>
      <c r="AD245" s="44">
        <f>AF244+AB245-AC245</f>
        <v/>
      </c>
      <c r="AE245" s="44">
        <f>MIN(AD245,MAX(0,$C245-SUMIFS($H245:$AU245,$H$6:$AU$6,"Rest",$H$5:$AU$5,"&lt;"&amp;AD$5)))</f>
        <v/>
      </c>
      <c r="AF245" s="44">
        <f>ROUND(AD245-AE245,2)</f>
        <v/>
      </c>
      <c r="AG245" s="44">
        <f>ROUND(AK244*N(Debts!$D$11)/12,2)</f>
        <v/>
      </c>
      <c r="AH245" s="44">
        <f>MIN(N(Debts!$E$11),AK244+AG245)</f>
        <v/>
      </c>
      <c r="AI245" s="44">
        <f>AK244+AG245-AH245</f>
        <v/>
      </c>
      <c r="AJ245" s="44">
        <f>MIN(AI245,MAX(0,$C245-SUMIFS($H245:$AU245,$H$6:$AU$6,"Rest",$H$5:$AU$5,"&lt;"&amp;AI$5)))</f>
        <v/>
      </c>
      <c r="AK245" s="44">
        <f>ROUND(AI245-AJ245,2)</f>
        <v/>
      </c>
      <c r="AL245" s="44">
        <f>ROUND(AP244*N(Debts!$D$12)/12,2)</f>
        <v/>
      </c>
      <c r="AM245" s="44">
        <f>MIN(N(Debts!$E$12),AP244+AL245)</f>
        <v/>
      </c>
      <c r="AN245" s="44">
        <f>AP244+AL245-AM245</f>
        <v/>
      </c>
      <c r="AO245" s="44">
        <f>MIN(AN245,MAX(0,$C245-SUMIFS($H245:$AU245,$H$6:$AU$6,"Rest",$H$5:$AU$5,"&lt;"&amp;AN$5)))</f>
        <v/>
      </c>
      <c r="AP245" s="44">
        <f>ROUND(AN245-AO245,2)</f>
        <v/>
      </c>
      <c r="AQ245" s="44">
        <f>ROUND(AU244*N(Debts!$D$13)/12,2)</f>
        <v/>
      </c>
      <c r="AR245" s="44">
        <f>MIN(N(Debts!$E$13),AU244+AQ245)</f>
        <v/>
      </c>
      <c r="AS245" s="44">
        <f>AU244+AQ245-AR245</f>
        <v/>
      </c>
      <c r="AT245" s="44">
        <f>MIN(AS245,MAX(0,$C245-SUMIFS($H245:$AU245,$H$6:$AU$6,"Rest",$H$5:$AU$5,"&lt;"&amp;AS$5)))</f>
        <v/>
      </c>
      <c r="AU245" s="44">
        <f>ROUND(AS245-AT245,2)</f>
        <v/>
      </c>
    </row>
    <row r="246">
      <c r="A246" s="43" t="n">
        <v>239</v>
      </c>
      <c r="B246" s="45">
        <f>EDATE(Plan!$C$7,A246-1)</f>
        <v/>
      </c>
      <c r="C246" s="46">
        <f>IF(F245&lt;=0.005,0,MAX(0,Plan!$C$6-SUMIF($H$6:$AU$6,"Min paid",H246:AU246)))</f>
        <v/>
      </c>
      <c r="D246" s="46">
        <f>SUMIF($H$6:$AU$6,"Interest",H246:AU246)</f>
        <v/>
      </c>
      <c r="E246" s="46">
        <f>SUMIF($H$6:$AU$6,"Min paid",H246:AU246)+SUMIF($H$6:$AU$6,"Extra paid",H246:AU246)</f>
        <v/>
      </c>
      <c r="F246" s="46">
        <f>SUMIF($H$6:$AU$6,"Balance",H246:AU246)</f>
        <v/>
      </c>
      <c r="G246" s="47">
        <f>IF(AND(F246&lt;=0.005,F245&gt;0.005),A246,"")</f>
        <v/>
      </c>
      <c r="H246" s="44">
        <f>ROUND(L245*N(Debts!$D$6)/12,2)</f>
        <v/>
      </c>
      <c r="I246" s="44">
        <f>MIN(N(Debts!$E$6),L245+H246)</f>
        <v/>
      </c>
      <c r="J246" s="44">
        <f>L245+H246-I246</f>
        <v/>
      </c>
      <c r="K246" s="44">
        <f>MIN(J246,MAX(0,$C246-SUMIFS($H246:$AU246,$H$6:$AU$6,"Rest",$H$5:$AU$5,"&lt;"&amp;J$5)))</f>
        <v/>
      </c>
      <c r="L246" s="44">
        <f>ROUND(J246-K246,2)</f>
        <v/>
      </c>
      <c r="M246" s="44">
        <f>ROUND(Q245*N(Debts!$D$7)/12,2)</f>
        <v/>
      </c>
      <c r="N246" s="44">
        <f>MIN(N(Debts!$E$7),Q245+M246)</f>
        <v/>
      </c>
      <c r="O246" s="44">
        <f>Q245+M246-N246</f>
        <v/>
      </c>
      <c r="P246" s="44">
        <f>MIN(O246,MAX(0,$C246-SUMIFS($H246:$AU246,$H$6:$AU$6,"Rest",$H$5:$AU$5,"&lt;"&amp;O$5)))</f>
        <v/>
      </c>
      <c r="Q246" s="44">
        <f>ROUND(O246-P246,2)</f>
        <v/>
      </c>
      <c r="R246" s="44">
        <f>ROUND(V245*N(Debts!$D$8)/12,2)</f>
        <v/>
      </c>
      <c r="S246" s="44">
        <f>MIN(N(Debts!$E$8),V245+R246)</f>
        <v/>
      </c>
      <c r="T246" s="44">
        <f>V245+R246-S246</f>
        <v/>
      </c>
      <c r="U246" s="44">
        <f>MIN(T246,MAX(0,$C246-SUMIFS($H246:$AU246,$H$6:$AU$6,"Rest",$H$5:$AU$5,"&lt;"&amp;T$5)))</f>
        <v/>
      </c>
      <c r="V246" s="44">
        <f>ROUND(T246-U246,2)</f>
        <v/>
      </c>
      <c r="W246" s="44">
        <f>ROUND(AA245*N(Debts!$D$9)/12,2)</f>
        <v/>
      </c>
      <c r="X246" s="44">
        <f>MIN(N(Debts!$E$9),AA245+W246)</f>
        <v/>
      </c>
      <c r="Y246" s="44">
        <f>AA245+W246-X246</f>
        <v/>
      </c>
      <c r="Z246" s="44">
        <f>MIN(Y246,MAX(0,$C246-SUMIFS($H246:$AU246,$H$6:$AU$6,"Rest",$H$5:$AU$5,"&lt;"&amp;Y$5)))</f>
        <v/>
      </c>
      <c r="AA246" s="44">
        <f>ROUND(Y246-Z246,2)</f>
        <v/>
      </c>
      <c r="AB246" s="44">
        <f>ROUND(AF245*N(Debts!$D$10)/12,2)</f>
        <v/>
      </c>
      <c r="AC246" s="44">
        <f>MIN(N(Debts!$E$10),AF245+AB246)</f>
        <v/>
      </c>
      <c r="AD246" s="44">
        <f>AF245+AB246-AC246</f>
        <v/>
      </c>
      <c r="AE246" s="44">
        <f>MIN(AD246,MAX(0,$C246-SUMIFS($H246:$AU246,$H$6:$AU$6,"Rest",$H$5:$AU$5,"&lt;"&amp;AD$5)))</f>
        <v/>
      </c>
      <c r="AF246" s="44">
        <f>ROUND(AD246-AE246,2)</f>
        <v/>
      </c>
      <c r="AG246" s="44">
        <f>ROUND(AK245*N(Debts!$D$11)/12,2)</f>
        <v/>
      </c>
      <c r="AH246" s="44">
        <f>MIN(N(Debts!$E$11),AK245+AG246)</f>
        <v/>
      </c>
      <c r="AI246" s="44">
        <f>AK245+AG246-AH246</f>
        <v/>
      </c>
      <c r="AJ246" s="44">
        <f>MIN(AI246,MAX(0,$C246-SUMIFS($H246:$AU246,$H$6:$AU$6,"Rest",$H$5:$AU$5,"&lt;"&amp;AI$5)))</f>
        <v/>
      </c>
      <c r="AK246" s="44">
        <f>ROUND(AI246-AJ246,2)</f>
        <v/>
      </c>
      <c r="AL246" s="44">
        <f>ROUND(AP245*N(Debts!$D$12)/12,2)</f>
        <v/>
      </c>
      <c r="AM246" s="44">
        <f>MIN(N(Debts!$E$12),AP245+AL246)</f>
        <v/>
      </c>
      <c r="AN246" s="44">
        <f>AP245+AL246-AM246</f>
        <v/>
      </c>
      <c r="AO246" s="44">
        <f>MIN(AN246,MAX(0,$C246-SUMIFS($H246:$AU246,$H$6:$AU$6,"Rest",$H$5:$AU$5,"&lt;"&amp;AN$5)))</f>
        <v/>
      </c>
      <c r="AP246" s="44">
        <f>ROUND(AN246-AO246,2)</f>
        <v/>
      </c>
      <c r="AQ246" s="44">
        <f>ROUND(AU245*N(Debts!$D$13)/12,2)</f>
        <v/>
      </c>
      <c r="AR246" s="44">
        <f>MIN(N(Debts!$E$13),AU245+AQ246)</f>
        <v/>
      </c>
      <c r="AS246" s="44">
        <f>AU245+AQ246-AR246</f>
        <v/>
      </c>
      <c r="AT246" s="44">
        <f>MIN(AS246,MAX(0,$C246-SUMIFS($H246:$AU246,$H$6:$AU$6,"Rest",$H$5:$AU$5,"&lt;"&amp;AS$5)))</f>
        <v/>
      </c>
      <c r="AU246" s="44">
        <f>ROUND(AS246-AT246,2)</f>
        <v/>
      </c>
    </row>
    <row r="247">
      <c r="A247" s="43" t="n">
        <v>240</v>
      </c>
      <c r="B247" s="45">
        <f>EDATE(Plan!$C$7,A247-1)</f>
        <v/>
      </c>
      <c r="C247" s="46">
        <f>IF(F246&lt;=0.005,0,MAX(0,Plan!$C$6-SUMIF($H$6:$AU$6,"Min paid",H247:AU247)))</f>
        <v/>
      </c>
      <c r="D247" s="46">
        <f>SUMIF($H$6:$AU$6,"Interest",H247:AU247)</f>
        <v/>
      </c>
      <c r="E247" s="46">
        <f>SUMIF($H$6:$AU$6,"Min paid",H247:AU247)+SUMIF($H$6:$AU$6,"Extra paid",H247:AU247)</f>
        <v/>
      </c>
      <c r="F247" s="46">
        <f>SUMIF($H$6:$AU$6,"Balance",H247:AU247)</f>
        <v/>
      </c>
      <c r="G247" s="47">
        <f>IF(AND(F247&lt;=0.005,F246&gt;0.005),A247,"")</f>
        <v/>
      </c>
      <c r="H247" s="44">
        <f>ROUND(L246*N(Debts!$D$6)/12,2)</f>
        <v/>
      </c>
      <c r="I247" s="44">
        <f>MIN(N(Debts!$E$6),L246+H247)</f>
        <v/>
      </c>
      <c r="J247" s="44">
        <f>L246+H247-I247</f>
        <v/>
      </c>
      <c r="K247" s="44">
        <f>MIN(J247,MAX(0,$C247-SUMIFS($H247:$AU247,$H$6:$AU$6,"Rest",$H$5:$AU$5,"&lt;"&amp;J$5)))</f>
        <v/>
      </c>
      <c r="L247" s="44">
        <f>ROUND(J247-K247,2)</f>
        <v/>
      </c>
      <c r="M247" s="44">
        <f>ROUND(Q246*N(Debts!$D$7)/12,2)</f>
        <v/>
      </c>
      <c r="N247" s="44">
        <f>MIN(N(Debts!$E$7),Q246+M247)</f>
        <v/>
      </c>
      <c r="O247" s="44">
        <f>Q246+M247-N247</f>
        <v/>
      </c>
      <c r="P247" s="44">
        <f>MIN(O247,MAX(0,$C247-SUMIFS($H247:$AU247,$H$6:$AU$6,"Rest",$H$5:$AU$5,"&lt;"&amp;O$5)))</f>
        <v/>
      </c>
      <c r="Q247" s="44">
        <f>ROUND(O247-P247,2)</f>
        <v/>
      </c>
      <c r="R247" s="44">
        <f>ROUND(V246*N(Debts!$D$8)/12,2)</f>
        <v/>
      </c>
      <c r="S247" s="44">
        <f>MIN(N(Debts!$E$8),V246+R247)</f>
        <v/>
      </c>
      <c r="T247" s="44">
        <f>V246+R247-S247</f>
        <v/>
      </c>
      <c r="U247" s="44">
        <f>MIN(T247,MAX(0,$C247-SUMIFS($H247:$AU247,$H$6:$AU$6,"Rest",$H$5:$AU$5,"&lt;"&amp;T$5)))</f>
        <v/>
      </c>
      <c r="V247" s="44">
        <f>ROUND(T247-U247,2)</f>
        <v/>
      </c>
      <c r="W247" s="44">
        <f>ROUND(AA246*N(Debts!$D$9)/12,2)</f>
        <v/>
      </c>
      <c r="X247" s="44">
        <f>MIN(N(Debts!$E$9),AA246+W247)</f>
        <v/>
      </c>
      <c r="Y247" s="44">
        <f>AA246+W247-X247</f>
        <v/>
      </c>
      <c r="Z247" s="44">
        <f>MIN(Y247,MAX(0,$C247-SUMIFS($H247:$AU247,$H$6:$AU$6,"Rest",$H$5:$AU$5,"&lt;"&amp;Y$5)))</f>
        <v/>
      </c>
      <c r="AA247" s="44">
        <f>ROUND(Y247-Z247,2)</f>
        <v/>
      </c>
      <c r="AB247" s="44">
        <f>ROUND(AF246*N(Debts!$D$10)/12,2)</f>
        <v/>
      </c>
      <c r="AC247" s="44">
        <f>MIN(N(Debts!$E$10),AF246+AB247)</f>
        <v/>
      </c>
      <c r="AD247" s="44">
        <f>AF246+AB247-AC247</f>
        <v/>
      </c>
      <c r="AE247" s="44">
        <f>MIN(AD247,MAX(0,$C247-SUMIFS($H247:$AU247,$H$6:$AU$6,"Rest",$H$5:$AU$5,"&lt;"&amp;AD$5)))</f>
        <v/>
      </c>
      <c r="AF247" s="44">
        <f>ROUND(AD247-AE247,2)</f>
        <v/>
      </c>
      <c r="AG247" s="44">
        <f>ROUND(AK246*N(Debts!$D$11)/12,2)</f>
        <v/>
      </c>
      <c r="AH247" s="44">
        <f>MIN(N(Debts!$E$11),AK246+AG247)</f>
        <v/>
      </c>
      <c r="AI247" s="44">
        <f>AK246+AG247-AH247</f>
        <v/>
      </c>
      <c r="AJ247" s="44">
        <f>MIN(AI247,MAX(0,$C247-SUMIFS($H247:$AU247,$H$6:$AU$6,"Rest",$H$5:$AU$5,"&lt;"&amp;AI$5)))</f>
        <v/>
      </c>
      <c r="AK247" s="44">
        <f>ROUND(AI247-AJ247,2)</f>
        <v/>
      </c>
      <c r="AL247" s="44">
        <f>ROUND(AP246*N(Debts!$D$12)/12,2)</f>
        <v/>
      </c>
      <c r="AM247" s="44">
        <f>MIN(N(Debts!$E$12),AP246+AL247)</f>
        <v/>
      </c>
      <c r="AN247" s="44">
        <f>AP246+AL247-AM247</f>
        <v/>
      </c>
      <c r="AO247" s="44">
        <f>MIN(AN247,MAX(0,$C247-SUMIFS($H247:$AU247,$H$6:$AU$6,"Rest",$H$5:$AU$5,"&lt;"&amp;AN$5)))</f>
        <v/>
      </c>
      <c r="AP247" s="44">
        <f>ROUND(AN247-AO247,2)</f>
        <v/>
      </c>
      <c r="AQ247" s="44">
        <f>ROUND(AU246*N(Debts!$D$13)/12,2)</f>
        <v/>
      </c>
      <c r="AR247" s="44">
        <f>MIN(N(Debts!$E$13),AU246+AQ247)</f>
        <v/>
      </c>
      <c r="AS247" s="44">
        <f>AU246+AQ247-AR247</f>
        <v/>
      </c>
      <c r="AT247" s="44">
        <f>MIN(AS247,MAX(0,$C247-SUMIFS($H247:$AU247,$H$6:$AU$6,"Rest",$H$5:$AU$5,"&lt;"&amp;AS$5)))</f>
        <v/>
      </c>
      <c r="AU247" s="44">
        <f>ROUND(AS247-AT247,2)</f>
        <v/>
      </c>
    </row>
    <row r="248">
      <c r="A248" s="43" t="n">
        <v>241</v>
      </c>
      <c r="B248" s="45">
        <f>EDATE(Plan!$C$7,A248-1)</f>
        <v/>
      </c>
      <c r="C248" s="46">
        <f>IF(F247&lt;=0.005,0,MAX(0,Plan!$C$6-SUMIF($H$6:$AU$6,"Min paid",H248:AU248)))</f>
        <v/>
      </c>
      <c r="D248" s="46">
        <f>SUMIF($H$6:$AU$6,"Interest",H248:AU248)</f>
        <v/>
      </c>
      <c r="E248" s="46">
        <f>SUMIF($H$6:$AU$6,"Min paid",H248:AU248)+SUMIF($H$6:$AU$6,"Extra paid",H248:AU248)</f>
        <v/>
      </c>
      <c r="F248" s="46">
        <f>SUMIF($H$6:$AU$6,"Balance",H248:AU248)</f>
        <v/>
      </c>
      <c r="G248" s="47">
        <f>IF(AND(F248&lt;=0.005,F247&gt;0.005),A248,"")</f>
        <v/>
      </c>
      <c r="H248" s="44">
        <f>ROUND(L247*N(Debts!$D$6)/12,2)</f>
        <v/>
      </c>
      <c r="I248" s="44">
        <f>MIN(N(Debts!$E$6),L247+H248)</f>
        <v/>
      </c>
      <c r="J248" s="44">
        <f>L247+H248-I248</f>
        <v/>
      </c>
      <c r="K248" s="44">
        <f>MIN(J248,MAX(0,$C248-SUMIFS($H248:$AU248,$H$6:$AU$6,"Rest",$H$5:$AU$5,"&lt;"&amp;J$5)))</f>
        <v/>
      </c>
      <c r="L248" s="44">
        <f>ROUND(J248-K248,2)</f>
        <v/>
      </c>
      <c r="M248" s="44">
        <f>ROUND(Q247*N(Debts!$D$7)/12,2)</f>
        <v/>
      </c>
      <c r="N248" s="44">
        <f>MIN(N(Debts!$E$7),Q247+M248)</f>
        <v/>
      </c>
      <c r="O248" s="44">
        <f>Q247+M248-N248</f>
        <v/>
      </c>
      <c r="P248" s="44">
        <f>MIN(O248,MAX(0,$C248-SUMIFS($H248:$AU248,$H$6:$AU$6,"Rest",$H$5:$AU$5,"&lt;"&amp;O$5)))</f>
        <v/>
      </c>
      <c r="Q248" s="44">
        <f>ROUND(O248-P248,2)</f>
        <v/>
      </c>
      <c r="R248" s="44">
        <f>ROUND(V247*N(Debts!$D$8)/12,2)</f>
        <v/>
      </c>
      <c r="S248" s="44">
        <f>MIN(N(Debts!$E$8),V247+R248)</f>
        <v/>
      </c>
      <c r="T248" s="44">
        <f>V247+R248-S248</f>
        <v/>
      </c>
      <c r="U248" s="44">
        <f>MIN(T248,MAX(0,$C248-SUMIFS($H248:$AU248,$H$6:$AU$6,"Rest",$H$5:$AU$5,"&lt;"&amp;T$5)))</f>
        <v/>
      </c>
      <c r="V248" s="44">
        <f>ROUND(T248-U248,2)</f>
        <v/>
      </c>
      <c r="W248" s="44">
        <f>ROUND(AA247*N(Debts!$D$9)/12,2)</f>
        <v/>
      </c>
      <c r="X248" s="44">
        <f>MIN(N(Debts!$E$9),AA247+W248)</f>
        <v/>
      </c>
      <c r="Y248" s="44">
        <f>AA247+W248-X248</f>
        <v/>
      </c>
      <c r="Z248" s="44">
        <f>MIN(Y248,MAX(0,$C248-SUMIFS($H248:$AU248,$H$6:$AU$6,"Rest",$H$5:$AU$5,"&lt;"&amp;Y$5)))</f>
        <v/>
      </c>
      <c r="AA248" s="44">
        <f>ROUND(Y248-Z248,2)</f>
        <v/>
      </c>
      <c r="AB248" s="44">
        <f>ROUND(AF247*N(Debts!$D$10)/12,2)</f>
        <v/>
      </c>
      <c r="AC248" s="44">
        <f>MIN(N(Debts!$E$10),AF247+AB248)</f>
        <v/>
      </c>
      <c r="AD248" s="44">
        <f>AF247+AB248-AC248</f>
        <v/>
      </c>
      <c r="AE248" s="44">
        <f>MIN(AD248,MAX(0,$C248-SUMIFS($H248:$AU248,$H$6:$AU$6,"Rest",$H$5:$AU$5,"&lt;"&amp;AD$5)))</f>
        <v/>
      </c>
      <c r="AF248" s="44">
        <f>ROUND(AD248-AE248,2)</f>
        <v/>
      </c>
      <c r="AG248" s="44">
        <f>ROUND(AK247*N(Debts!$D$11)/12,2)</f>
        <v/>
      </c>
      <c r="AH248" s="44">
        <f>MIN(N(Debts!$E$11),AK247+AG248)</f>
        <v/>
      </c>
      <c r="AI248" s="44">
        <f>AK247+AG248-AH248</f>
        <v/>
      </c>
      <c r="AJ248" s="44">
        <f>MIN(AI248,MAX(0,$C248-SUMIFS($H248:$AU248,$H$6:$AU$6,"Rest",$H$5:$AU$5,"&lt;"&amp;AI$5)))</f>
        <v/>
      </c>
      <c r="AK248" s="44">
        <f>ROUND(AI248-AJ248,2)</f>
        <v/>
      </c>
      <c r="AL248" s="44">
        <f>ROUND(AP247*N(Debts!$D$12)/12,2)</f>
        <v/>
      </c>
      <c r="AM248" s="44">
        <f>MIN(N(Debts!$E$12),AP247+AL248)</f>
        <v/>
      </c>
      <c r="AN248" s="44">
        <f>AP247+AL248-AM248</f>
        <v/>
      </c>
      <c r="AO248" s="44">
        <f>MIN(AN248,MAX(0,$C248-SUMIFS($H248:$AU248,$H$6:$AU$6,"Rest",$H$5:$AU$5,"&lt;"&amp;AN$5)))</f>
        <v/>
      </c>
      <c r="AP248" s="44">
        <f>ROUND(AN248-AO248,2)</f>
        <v/>
      </c>
      <c r="AQ248" s="44">
        <f>ROUND(AU247*N(Debts!$D$13)/12,2)</f>
        <v/>
      </c>
      <c r="AR248" s="44">
        <f>MIN(N(Debts!$E$13),AU247+AQ248)</f>
        <v/>
      </c>
      <c r="AS248" s="44">
        <f>AU247+AQ248-AR248</f>
        <v/>
      </c>
      <c r="AT248" s="44">
        <f>MIN(AS248,MAX(0,$C248-SUMIFS($H248:$AU248,$H$6:$AU$6,"Rest",$H$5:$AU$5,"&lt;"&amp;AS$5)))</f>
        <v/>
      </c>
      <c r="AU248" s="44">
        <f>ROUND(AS248-AT248,2)</f>
        <v/>
      </c>
    </row>
    <row r="249">
      <c r="A249" s="43" t="n">
        <v>242</v>
      </c>
      <c r="B249" s="45">
        <f>EDATE(Plan!$C$7,A249-1)</f>
        <v/>
      </c>
      <c r="C249" s="46">
        <f>IF(F248&lt;=0.005,0,MAX(0,Plan!$C$6-SUMIF($H$6:$AU$6,"Min paid",H249:AU249)))</f>
        <v/>
      </c>
      <c r="D249" s="46">
        <f>SUMIF($H$6:$AU$6,"Interest",H249:AU249)</f>
        <v/>
      </c>
      <c r="E249" s="46">
        <f>SUMIF($H$6:$AU$6,"Min paid",H249:AU249)+SUMIF($H$6:$AU$6,"Extra paid",H249:AU249)</f>
        <v/>
      </c>
      <c r="F249" s="46">
        <f>SUMIF($H$6:$AU$6,"Balance",H249:AU249)</f>
        <v/>
      </c>
      <c r="G249" s="47">
        <f>IF(AND(F249&lt;=0.005,F248&gt;0.005),A249,"")</f>
        <v/>
      </c>
      <c r="H249" s="44">
        <f>ROUND(L248*N(Debts!$D$6)/12,2)</f>
        <v/>
      </c>
      <c r="I249" s="44">
        <f>MIN(N(Debts!$E$6),L248+H249)</f>
        <v/>
      </c>
      <c r="J249" s="44">
        <f>L248+H249-I249</f>
        <v/>
      </c>
      <c r="K249" s="44">
        <f>MIN(J249,MAX(0,$C249-SUMIFS($H249:$AU249,$H$6:$AU$6,"Rest",$H$5:$AU$5,"&lt;"&amp;J$5)))</f>
        <v/>
      </c>
      <c r="L249" s="44">
        <f>ROUND(J249-K249,2)</f>
        <v/>
      </c>
      <c r="M249" s="44">
        <f>ROUND(Q248*N(Debts!$D$7)/12,2)</f>
        <v/>
      </c>
      <c r="N249" s="44">
        <f>MIN(N(Debts!$E$7),Q248+M249)</f>
        <v/>
      </c>
      <c r="O249" s="44">
        <f>Q248+M249-N249</f>
        <v/>
      </c>
      <c r="P249" s="44">
        <f>MIN(O249,MAX(0,$C249-SUMIFS($H249:$AU249,$H$6:$AU$6,"Rest",$H$5:$AU$5,"&lt;"&amp;O$5)))</f>
        <v/>
      </c>
      <c r="Q249" s="44">
        <f>ROUND(O249-P249,2)</f>
        <v/>
      </c>
      <c r="R249" s="44">
        <f>ROUND(V248*N(Debts!$D$8)/12,2)</f>
        <v/>
      </c>
      <c r="S249" s="44">
        <f>MIN(N(Debts!$E$8),V248+R249)</f>
        <v/>
      </c>
      <c r="T249" s="44">
        <f>V248+R249-S249</f>
        <v/>
      </c>
      <c r="U249" s="44">
        <f>MIN(T249,MAX(0,$C249-SUMIFS($H249:$AU249,$H$6:$AU$6,"Rest",$H$5:$AU$5,"&lt;"&amp;T$5)))</f>
        <v/>
      </c>
      <c r="V249" s="44">
        <f>ROUND(T249-U249,2)</f>
        <v/>
      </c>
      <c r="W249" s="44">
        <f>ROUND(AA248*N(Debts!$D$9)/12,2)</f>
        <v/>
      </c>
      <c r="X249" s="44">
        <f>MIN(N(Debts!$E$9),AA248+W249)</f>
        <v/>
      </c>
      <c r="Y249" s="44">
        <f>AA248+W249-X249</f>
        <v/>
      </c>
      <c r="Z249" s="44">
        <f>MIN(Y249,MAX(0,$C249-SUMIFS($H249:$AU249,$H$6:$AU$6,"Rest",$H$5:$AU$5,"&lt;"&amp;Y$5)))</f>
        <v/>
      </c>
      <c r="AA249" s="44">
        <f>ROUND(Y249-Z249,2)</f>
        <v/>
      </c>
      <c r="AB249" s="44">
        <f>ROUND(AF248*N(Debts!$D$10)/12,2)</f>
        <v/>
      </c>
      <c r="AC249" s="44">
        <f>MIN(N(Debts!$E$10),AF248+AB249)</f>
        <v/>
      </c>
      <c r="AD249" s="44">
        <f>AF248+AB249-AC249</f>
        <v/>
      </c>
      <c r="AE249" s="44">
        <f>MIN(AD249,MAX(0,$C249-SUMIFS($H249:$AU249,$H$6:$AU$6,"Rest",$H$5:$AU$5,"&lt;"&amp;AD$5)))</f>
        <v/>
      </c>
      <c r="AF249" s="44">
        <f>ROUND(AD249-AE249,2)</f>
        <v/>
      </c>
      <c r="AG249" s="44">
        <f>ROUND(AK248*N(Debts!$D$11)/12,2)</f>
        <v/>
      </c>
      <c r="AH249" s="44">
        <f>MIN(N(Debts!$E$11),AK248+AG249)</f>
        <v/>
      </c>
      <c r="AI249" s="44">
        <f>AK248+AG249-AH249</f>
        <v/>
      </c>
      <c r="AJ249" s="44">
        <f>MIN(AI249,MAX(0,$C249-SUMIFS($H249:$AU249,$H$6:$AU$6,"Rest",$H$5:$AU$5,"&lt;"&amp;AI$5)))</f>
        <v/>
      </c>
      <c r="AK249" s="44">
        <f>ROUND(AI249-AJ249,2)</f>
        <v/>
      </c>
      <c r="AL249" s="44">
        <f>ROUND(AP248*N(Debts!$D$12)/12,2)</f>
        <v/>
      </c>
      <c r="AM249" s="44">
        <f>MIN(N(Debts!$E$12),AP248+AL249)</f>
        <v/>
      </c>
      <c r="AN249" s="44">
        <f>AP248+AL249-AM249</f>
        <v/>
      </c>
      <c r="AO249" s="44">
        <f>MIN(AN249,MAX(0,$C249-SUMIFS($H249:$AU249,$H$6:$AU$6,"Rest",$H$5:$AU$5,"&lt;"&amp;AN$5)))</f>
        <v/>
      </c>
      <c r="AP249" s="44">
        <f>ROUND(AN249-AO249,2)</f>
        <v/>
      </c>
      <c r="AQ249" s="44">
        <f>ROUND(AU248*N(Debts!$D$13)/12,2)</f>
        <v/>
      </c>
      <c r="AR249" s="44">
        <f>MIN(N(Debts!$E$13),AU248+AQ249)</f>
        <v/>
      </c>
      <c r="AS249" s="44">
        <f>AU248+AQ249-AR249</f>
        <v/>
      </c>
      <c r="AT249" s="44">
        <f>MIN(AS249,MAX(0,$C249-SUMIFS($H249:$AU249,$H$6:$AU$6,"Rest",$H$5:$AU$5,"&lt;"&amp;AS$5)))</f>
        <v/>
      </c>
      <c r="AU249" s="44">
        <f>ROUND(AS249-AT249,2)</f>
        <v/>
      </c>
    </row>
    <row r="250">
      <c r="A250" s="43" t="n">
        <v>243</v>
      </c>
      <c r="B250" s="45">
        <f>EDATE(Plan!$C$7,A250-1)</f>
        <v/>
      </c>
      <c r="C250" s="46">
        <f>IF(F249&lt;=0.005,0,MAX(0,Plan!$C$6-SUMIF($H$6:$AU$6,"Min paid",H250:AU250)))</f>
        <v/>
      </c>
      <c r="D250" s="46">
        <f>SUMIF($H$6:$AU$6,"Interest",H250:AU250)</f>
        <v/>
      </c>
      <c r="E250" s="46">
        <f>SUMIF($H$6:$AU$6,"Min paid",H250:AU250)+SUMIF($H$6:$AU$6,"Extra paid",H250:AU250)</f>
        <v/>
      </c>
      <c r="F250" s="46">
        <f>SUMIF($H$6:$AU$6,"Balance",H250:AU250)</f>
        <v/>
      </c>
      <c r="G250" s="47">
        <f>IF(AND(F250&lt;=0.005,F249&gt;0.005),A250,"")</f>
        <v/>
      </c>
      <c r="H250" s="44">
        <f>ROUND(L249*N(Debts!$D$6)/12,2)</f>
        <v/>
      </c>
      <c r="I250" s="44">
        <f>MIN(N(Debts!$E$6),L249+H250)</f>
        <v/>
      </c>
      <c r="J250" s="44">
        <f>L249+H250-I250</f>
        <v/>
      </c>
      <c r="K250" s="44">
        <f>MIN(J250,MAX(0,$C250-SUMIFS($H250:$AU250,$H$6:$AU$6,"Rest",$H$5:$AU$5,"&lt;"&amp;J$5)))</f>
        <v/>
      </c>
      <c r="L250" s="44">
        <f>ROUND(J250-K250,2)</f>
        <v/>
      </c>
      <c r="M250" s="44">
        <f>ROUND(Q249*N(Debts!$D$7)/12,2)</f>
        <v/>
      </c>
      <c r="N250" s="44">
        <f>MIN(N(Debts!$E$7),Q249+M250)</f>
        <v/>
      </c>
      <c r="O250" s="44">
        <f>Q249+M250-N250</f>
        <v/>
      </c>
      <c r="P250" s="44">
        <f>MIN(O250,MAX(0,$C250-SUMIFS($H250:$AU250,$H$6:$AU$6,"Rest",$H$5:$AU$5,"&lt;"&amp;O$5)))</f>
        <v/>
      </c>
      <c r="Q250" s="44">
        <f>ROUND(O250-P250,2)</f>
        <v/>
      </c>
      <c r="R250" s="44">
        <f>ROUND(V249*N(Debts!$D$8)/12,2)</f>
        <v/>
      </c>
      <c r="S250" s="44">
        <f>MIN(N(Debts!$E$8),V249+R250)</f>
        <v/>
      </c>
      <c r="T250" s="44">
        <f>V249+R250-S250</f>
        <v/>
      </c>
      <c r="U250" s="44">
        <f>MIN(T250,MAX(0,$C250-SUMIFS($H250:$AU250,$H$6:$AU$6,"Rest",$H$5:$AU$5,"&lt;"&amp;T$5)))</f>
        <v/>
      </c>
      <c r="V250" s="44">
        <f>ROUND(T250-U250,2)</f>
        <v/>
      </c>
      <c r="W250" s="44">
        <f>ROUND(AA249*N(Debts!$D$9)/12,2)</f>
        <v/>
      </c>
      <c r="X250" s="44">
        <f>MIN(N(Debts!$E$9),AA249+W250)</f>
        <v/>
      </c>
      <c r="Y250" s="44">
        <f>AA249+W250-X250</f>
        <v/>
      </c>
      <c r="Z250" s="44">
        <f>MIN(Y250,MAX(0,$C250-SUMIFS($H250:$AU250,$H$6:$AU$6,"Rest",$H$5:$AU$5,"&lt;"&amp;Y$5)))</f>
        <v/>
      </c>
      <c r="AA250" s="44">
        <f>ROUND(Y250-Z250,2)</f>
        <v/>
      </c>
      <c r="AB250" s="44">
        <f>ROUND(AF249*N(Debts!$D$10)/12,2)</f>
        <v/>
      </c>
      <c r="AC250" s="44">
        <f>MIN(N(Debts!$E$10),AF249+AB250)</f>
        <v/>
      </c>
      <c r="AD250" s="44">
        <f>AF249+AB250-AC250</f>
        <v/>
      </c>
      <c r="AE250" s="44">
        <f>MIN(AD250,MAX(0,$C250-SUMIFS($H250:$AU250,$H$6:$AU$6,"Rest",$H$5:$AU$5,"&lt;"&amp;AD$5)))</f>
        <v/>
      </c>
      <c r="AF250" s="44">
        <f>ROUND(AD250-AE250,2)</f>
        <v/>
      </c>
      <c r="AG250" s="44">
        <f>ROUND(AK249*N(Debts!$D$11)/12,2)</f>
        <v/>
      </c>
      <c r="AH250" s="44">
        <f>MIN(N(Debts!$E$11),AK249+AG250)</f>
        <v/>
      </c>
      <c r="AI250" s="44">
        <f>AK249+AG250-AH250</f>
        <v/>
      </c>
      <c r="AJ250" s="44">
        <f>MIN(AI250,MAX(0,$C250-SUMIFS($H250:$AU250,$H$6:$AU$6,"Rest",$H$5:$AU$5,"&lt;"&amp;AI$5)))</f>
        <v/>
      </c>
      <c r="AK250" s="44">
        <f>ROUND(AI250-AJ250,2)</f>
        <v/>
      </c>
      <c r="AL250" s="44">
        <f>ROUND(AP249*N(Debts!$D$12)/12,2)</f>
        <v/>
      </c>
      <c r="AM250" s="44">
        <f>MIN(N(Debts!$E$12),AP249+AL250)</f>
        <v/>
      </c>
      <c r="AN250" s="44">
        <f>AP249+AL250-AM250</f>
        <v/>
      </c>
      <c r="AO250" s="44">
        <f>MIN(AN250,MAX(0,$C250-SUMIFS($H250:$AU250,$H$6:$AU$6,"Rest",$H$5:$AU$5,"&lt;"&amp;AN$5)))</f>
        <v/>
      </c>
      <c r="AP250" s="44">
        <f>ROUND(AN250-AO250,2)</f>
        <v/>
      </c>
      <c r="AQ250" s="44">
        <f>ROUND(AU249*N(Debts!$D$13)/12,2)</f>
        <v/>
      </c>
      <c r="AR250" s="44">
        <f>MIN(N(Debts!$E$13),AU249+AQ250)</f>
        <v/>
      </c>
      <c r="AS250" s="44">
        <f>AU249+AQ250-AR250</f>
        <v/>
      </c>
      <c r="AT250" s="44">
        <f>MIN(AS250,MAX(0,$C250-SUMIFS($H250:$AU250,$H$6:$AU$6,"Rest",$H$5:$AU$5,"&lt;"&amp;AS$5)))</f>
        <v/>
      </c>
      <c r="AU250" s="44">
        <f>ROUND(AS250-AT250,2)</f>
        <v/>
      </c>
    </row>
    <row r="251">
      <c r="A251" s="43" t="n">
        <v>244</v>
      </c>
      <c r="B251" s="45">
        <f>EDATE(Plan!$C$7,A251-1)</f>
        <v/>
      </c>
      <c r="C251" s="46">
        <f>IF(F250&lt;=0.005,0,MAX(0,Plan!$C$6-SUMIF($H$6:$AU$6,"Min paid",H251:AU251)))</f>
        <v/>
      </c>
      <c r="D251" s="46">
        <f>SUMIF($H$6:$AU$6,"Interest",H251:AU251)</f>
        <v/>
      </c>
      <c r="E251" s="46">
        <f>SUMIF($H$6:$AU$6,"Min paid",H251:AU251)+SUMIF($H$6:$AU$6,"Extra paid",H251:AU251)</f>
        <v/>
      </c>
      <c r="F251" s="46">
        <f>SUMIF($H$6:$AU$6,"Balance",H251:AU251)</f>
        <v/>
      </c>
      <c r="G251" s="47">
        <f>IF(AND(F251&lt;=0.005,F250&gt;0.005),A251,"")</f>
        <v/>
      </c>
      <c r="H251" s="44">
        <f>ROUND(L250*N(Debts!$D$6)/12,2)</f>
        <v/>
      </c>
      <c r="I251" s="44">
        <f>MIN(N(Debts!$E$6),L250+H251)</f>
        <v/>
      </c>
      <c r="J251" s="44">
        <f>L250+H251-I251</f>
        <v/>
      </c>
      <c r="K251" s="44">
        <f>MIN(J251,MAX(0,$C251-SUMIFS($H251:$AU251,$H$6:$AU$6,"Rest",$H$5:$AU$5,"&lt;"&amp;J$5)))</f>
        <v/>
      </c>
      <c r="L251" s="44">
        <f>ROUND(J251-K251,2)</f>
        <v/>
      </c>
      <c r="M251" s="44">
        <f>ROUND(Q250*N(Debts!$D$7)/12,2)</f>
        <v/>
      </c>
      <c r="N251" s="44">
        <f>MIN(N(Debts!$E$7),Q250+M251)</f>
        <v/>
      </c>
      <c r="O251" s="44">
        <f>Q250+M251-N251</f>
        <v/>
      </c>
      <c r="P251" s="44">
        <f>MIN(O251,MAX(0,$C251-SUMIFS($H251:$AU251,$H$6:$AU$6,"Rest",$H$5:$AU$5,"&lt;"&amp;O$5)))</f>
        <v/>
      </c>
      <c r="Q251" s="44">
        <f>ROUND(O251-P251,2)</f>
        <v/>
      </c>
      <c r="R251" s="44">
        <f>ROUND(V250*N(Debts!$D$8)/12,2)</f>
        <v/>
      </c>
      <c r="S251" s="44">
        <f>MIN(N(Debts!$E$8),V250+R251)</f>
        <v/>
      </c>
      <c r="T251" s="44">
        <f>V250+R251-S251</f>
        <v/>
      </c>
      <c r="U251" s="44">
        <f>MIN(T251,MAX(0,$C251-SUMIFS($H251:$AU251,$H$6:$AU$6,"Rest",$H$5:$AU$5,"&lt;"&amp;T$5)))</f>
        <v/>
      </c>
      <c r="V251" s="44">
        <f>ROUND(T251-U251,2)</f>
        <v/>
      </c>
      <c r="W251" s="44">
        <f>ROUND(AA250*N(Debts!$D$9)/12,2)</f>
        <v/>
      </c>
      <c r="X251" s="44">
        <f>MIN(N(Debts!$E$9),AA250+W251)</f>
        <v/>
      </c>
      <c r="Y251" s="44">
        <f>AA250+W251-X251</f>
        <v/>
      </c>
      <c r="Z251" s="44">
        <f>MIN(Y251,MAX(0,$C251-SUMIFS($H251:$AU251,$H$6:$AU$6,"Rest",$H$5:$AU$5,"&lt;"&amp;Y$5)))</f>
        <v/>
      </c>
      <c r="AA251" s="44">
        <f>ROUND(Y251-Z251,2)</f>
        <v/>
      </c>
      <c r="AB251" s="44">
        <f>ROUND(AF250*N(Debts!$D$10)/12,2)</f>
        <v/>
      </c>
      <c r="AC251" s="44">
        <f>MIN(N(Debts!$E$10),AF250+AB251)</f>
        <v/>
      </c>
      <c r="AD251" s="44">
        <f>AF250+AB251-AC251</f>
        <v/>
      </c>
      <c r="AE251" s="44">
        <f>MIN(AD251,MAX(0,$C251-SUMIFS($H251:$AU251,$H$6:$AU$6,"Rest",$H$5:$AU$5,"&lt;"&amp;AD$5)))</f>
        <v/>
      </c>
      <c r="AF251" s="44">
        <f>ROUND(AD251-AE251,2)</f>
        <v/>
      </c>
      <c r="AG251" s="44">
        <f>ROUND(AK250*N(Debts!$D$11)/12,2)</f>
        <v/>
      </c>
      <c r="AH251" s="44">
        <f>MIN(N(Debts!$E$11),AK250+AG251)</f>
        <v/>
      </c>
      <c r="AI251" s="44">
        <f>AK250+AG251-AH251</f>
        <v/>
      </c>
      <c r="AJ251" s="44">
        <f>MIN(AI251,MAX(0,$C251-SUMIFS($H251:$AU251,$H$6:$AU$6,"Rest",$H$5:$AU$5,"&lt;"&amp;AI$5)))</f>
        <v/>
      </c>
      <c r="AK251" s="44">
        <f>ROUND(AI251-AJ251,2)</f>
        <v/>
      </c>
      <c r="AL251" s="44">
        <f>ROUND(AP250*N(Debts!$D$12)/12,2)</f>
        <v/>
      </c>
      <c r="AM251" s="44">
        <f>MIN(N(Debts!$E$12),AP250+AL251)</f>
        <v/>
      </c>
      <c r="AN251" s="44">
        <f>AP250+AL251-AM251</f>
        <v/>
      </c>
      <c r="AO251" s="44">
        <f>MIN(AN251,MAX(0,$C251-SUMIFS($H251:$AU251,$H$6:$AU$6,"Rest",$H$5:$AU$5,"&lt;"&amp;AN$5)))</f>
        <v/>
      </c>
      <c r="AP251" s="44">
        <f>ROUND(AN251-AO251,2)</f>
        <v/>
      </c>
      <c r="AQ251" s="44">
        <f>ROUND(AU250*N(Debts!$D$13)/12,2)</f>
        <v/>
      </c>
      <c r="AR251" s="44">
        <f>MIN(N(Debts!$E$13),AU250+AQ251)</f>
        <v/>
      </c>
      <c r="AS251" s="44">
        <f>AU250+AQ251-AR251</f>
        <v/>
      </c>
      <c r="AT251" s="44">
        <f>MIN(AS251,MAX(0,$C251-SUMIFS($H251:$AU251,$H$6:$AU$6,"Rest",$H$5:$AU$5,"&lt;"&amp;AS$5)))</f>
        <v/>
      </c>
      <c r="AU251" s="44">
        <f>ROUND(AS251-AT251,2)</f>
        <v/>
      </c>
    </row>
    <row r="252">
      <c r="A252" s="43" t="n">
        <v>245</v>
      </c>
      <c r="B252" s="45">
        <f>EDATE(Plan!$C$7,A252-1)</f>
        <v/>
      </c>
      <c r="C252" s="46">
        <f>IF(F251&lt;=0.005,0,MAX(0,Plan!$C$6-SUMIF($H$6:$AU$6,"Min paid",H252:AU252)))</f>
        <v/>
      </c>
      <c r="D252" s="46">
        <f>SUMIF($H$6:$AU$6,"Interest",H252:AU252)</f>
        <v/>
      </c>
      <c r="E252" s="46">
        <f>SUMIF($H$6:$AU$6,"Min paid",H252:AU252)+SUMIF($H$6:$AU$6,"Extra paid",H252:AU252)</f>
        <v/>
      </c>
      <c r="F252" s="46">
        <f>SUMIF($H$6:$AU$6,"Balance",H252:AU252)</f>
        <v/>
      </c>
      <c r="G252" s="47">
        <f>IF(AND(F252&lt;=0.005,F251&gt;0.005),A252,"")</f>
        <v/>
      </c>
      <c r="H252" s="44">
        <f>ROUND(L251*N(Debts!$D$6)/12,2)</f>
        <v/>
      </c>
      <c r="I252" s="44">
        <f>MIN(N(Debts!$E$6),L251+H252)</f>
        <v/>
      </c>
      <c r="J252" s="44">
        <f>L251+H252-I252</f>
        <v/>
      </c>
      <c r="K252" s="44">
        <f>MIN(J252,MAX(0,$C252-SUMIFS($H252:$AU252,$H$6:$AU$6,"Rest",$H$5:$AU$5,"&lt;"&amp;J$5)))</f>
        <v/>
      </c>
      <c r="L252" s="44">
        <f>ROUND(J252-K252,2)</f>
        <v/>
      </c>
      <c r="M252" s="44">
        <f>ROUND(Q251*N(Debts!$D$7)/12,2)</f>
        <v/>
      </c>
      <c r="N252" s="44">
        <f>MIN(N(Debts!$E$7),Q251+M252)</f>
        <v/>
      </c>
      <c r="O252" s="44">
        <f>Q251+M252-N252</f>
        <v/>
      </c>
      <c r="P252" s="44">
        <f>MIN(O252,MAX(0,$C252-SUMIFS($H252:$AU252,$H$6:$AU$6,"Rest",$H$5:$AU$5,"&lt;"&amp;O$5)))</f>
        <v/>
      </c>
      <c r="Q252" s="44">
        <f>ROUND(O252-P252,2)</f>
        <v/>
      </c>
      <c r="R252" s="44">
        <f>ROUND(V251*N(Debts!$D$8)/12,2)</f>
        <v/>
      </c>
      <c r="S252" s="44">
        <f>MIN(N(Debts!$E$8),V251+R252)</f>
        <v/>
      </c>
      <c r="T252" s="44">
        <f>V251+R252-S252</f>
        <v/>
      </c>
      <c r="U252" s="44">
        <f>MIN(T252,MAX(0,$C252-SUMIFS($H252:$AU252,$H$6:$AU$6,"Rest",$H$5:$AU$5,"&lt;"&amp;T$5)))</f>
        <v/>
      </c>
      <c r="V252" s="44">
        <f>ROUND(T252-U252,2)</f>
        <v/>
      </c>
      <c r="W252" s="44">
        <f>ROUND(AA251*N(Debts!$D$9)/12,2)</f>
        <v/>
      </c>
      <c r="X252" s="44">
        <f>MIN(N(Debts!$E$9),AA251+W252)</f>
        <v/>
      </c>
      <c r="Y252" s="44">
        <f>AA251+W252-X252</f>
        <v/>
      </c>
      <c r="Z252" s="44">
        <f>MIN(Y252,MAX(0,$C252-SUMIFS($H252:$AU252,$H$6:$AU$6,"Rest",$H$5:$AU$5,"&lt;"&amp;Y$5)))</f>
        <v/>
      </c>
      <c r="AA252" s="44">
        <f>ROUND(Y252-Z252,2)</f>
        <v/>
      </c>
      <c r="AB252" s="44">
        <f>ROUND(AF251*N(Debts!$D$10)/12,2)</f>
        <v/>
      </c>
      <c r="AC252" s="44">
        <f>MIN(N(Debts!$E$10),AF251+AB252)</f>
        <v/>
      </c>
      <c r="AD252" s="44">
        <f>AF251+AB252-AC252</f>
        <v/>
      </c>
      <c r="AE252" s="44">
        <f>MIN(AD252,MAX(0,$C252-SUMIFS($H252:$AU252,$H$6:$AU$6,"Rest",$H$5:$AU$5,"&lt;"&amp;AD$5)))</f>
        <v/>
      </c>
      <c r="AF252" s="44">
        <f>ROUND(AD252-AE252,2)</f>
        <v/>
      </c>
      <c r="AG252" s="44">
        <f>ROUND(AK251*N(Debts!$D$11)/12,2)</f>
        <v/>
      </c>
      <c r="AH252" s="44">
        <f>MIN(N(Debts!$E$11),AK251+AG252)</f>
        <v/>
      </c>
      <c r="AI252" s="44">
        <f>AK251+AG252-AH252</f>
        <v/>
      </c>
      <c r="AJ252" s="44">
        <f>MIN(AI252,MAX(0,$C252-SUMIFS($H252:$AU252,$H$6:$AU$6,"Rest",$H$5:$AU$5,"&lt;"&amp;AI$5)))</f>
        <v/>
      </c>
      <c r="AK252" s="44">
        <f>ROUND(AI252-AJ252,2)</f>
        <v/>
      </c>
      <c r="AL252" s="44">
        <f>ROUND(AP251*N(Debts!$D$12)/12,2)</f>
        <v/>
      </c>
      <c r="AM252" s="44">
        <f>MIN(N(Debts!$E$12),AP251+AL252)</f>
        <v/>
      </c>
      <c r="AN252" s="44">
        <f>AP251+AL252-AM252</f>
        <v/>
      </c>
      <c r="AO252" s="44">
        <f>MIN(AN252,MAX(0,$C252-SUMIFS($H252:$AU252,$H$6:$AU$6,"Rest",$H$5:$AU$5,"&lt;"&amp;AN$5)))</f>
        <v/>
      </c>
      <c r="AP252" s="44">
        <f>ROUND(AN252-AO252,2)</f>
        <v/>
      </c>
      <c r="AQ252" s="44">
        <f>ROUND(AU251*N(Debts!$D$13)/12,2)</f>
        <v/>
      </c>
      <c r="AR252" s="44">
        <f>MIN(N(Debts!$E$13),AU251+AQ252)</f>
        <v/>
      </c>
      <c r="AS252" s="44">
        <f>AU251+AQ252-AR252</f>
        <v/>
      </c>
      <c r="AT252" s="44">
        <f>MIN(AS252,MAX(0,$C252-SUMIFS($H252:$AU252,$H$6:$AU$6,"Rest",$H$5:$AU$5,"&lt;"&amp;AS$5)))</f>
        <v/>
      </c>
      <c r="AU252" s="44">
        <f>ROUND(AS252-AT252,2)</f>
        <v/>
      </c>
    </row>
    <row r="253">
      <c r="A253" s="43" t="n">
        <v>246</v>
      </c>
      <c r="B253" s="45">
        <f>EDATE(Plan!$C$7,A253-1)</f>
        <v/>
      </c>
      <c r="C253" s="46">
        <f>IF(F252&lt;=0.005,0,MAX(0,Plan!$C$6-SUMIF($H$6:$AU$6,"Min paid",H253:AU253)))</f>
        <v/>
      </c>
      <c r="D253" s="46">
        <f>SUMIF($H$6:$AU$6,"Interest",H253:AU253)</f>
        <v/>
      </c>
      <c r="E253" s="46">
        <f>SUMIF($H$6:$AU$6,"Min paid",H253:AU253)+SUMIF($H$6:$AU$6,"Extra paid",H253:AU253)</f>
        <v/>
      </c>
      <c r="F253" s="46">
        <f>SUMIF($H$6:$AU$6,"Balance",H253:AU253)</f>
        <v/>
      </c>
      <c r="G253" s="47">
        <f>IF(AND(F253&lt;=0.005,F252&gt;0.005),A253,"")</f>
        <v/>
      </c>
      <c r="H253" s="44">
        <f>ROUND(L252*N(Debts!$D$6)/12,2)</f>
        <v/>
      </c>
      <c r="I253" s="44">
        <f>MIN(N(Debts!$E$6),L252+H253)</f>
        <v/>
      </c>
      <c r="J253" s="44">
        <f>L252+H253-I253</f>
        <v/>
      </c>
      <c r="K253" s="44">
        <f>MIN(J253,MAX(0,$C253-SUMIFS($H253:$AU253,$H$6:$AU$6,"Rest",$H$5:$AU$5,"&lt;"&amp;J$5)))</f>
        <v/>
      </c>
      <c r="L253" s="44">
        <f>ROUND(J253-K253,2)</f>
        <v/>
      </c>
      <c r="M253" s="44">
        <f>ROUND(Q252*N(Debts!$D$7)/12,2)</f>
        <v/>
      </c>
      <c r="N253" s="44">
        <f>MIN(N(Debts!$E$7),Q252+M253)</f>
        <v/>
      </c>
      <c r="O253" s="44">
        <f>Q252+M253-N253</f>
        <v/>
      </c>
      <c r="P253" s="44">
        <f>MIN(O253,MAX(0,$C253-SUMIFS($H253:$AU253,$H$6:$AU$6,"Rest",$H$5:$AU$5,"&lt;"&amp;O$5)))</f>
        <v/>
      </c>
      <c r="Q253" s="44">
        <f>ROUND(O253-P253,2)</f>
        <v/>
      </c>
      <c r="R253" s="44">
        <f>ROUND(V252*N(Debts!$D$8)/12,2)</f>
        <v/>
      </c>
      <c r="S253" s="44">
        <f>MIN(N(Debts!$E$8),V252+R253)</f>
        <v/>
      </c>
      <c r="T253" s="44">
        <f>V252+R253-S253</f>
        <v/>
      </c>
      <c r="U253" s="44">
        <f>MIN(T253,MAX(0,$C253-SUMIFS($H253:$AU253,$H$6:$AU$6,"Rest",$H$5:$AU$5,"&lt;"&amp;T$5)))</f>
        <v/>
      </c>
      <c r="V253" s="44">
        <f>ROUND(T253-U253,2)</f>
        <v/>
      </c>
      <c r="W253" s="44">
        <f>ROUND(AA252*N(Debts!$D$9)/12,2)</f>
        <v/>
      </c>
      <c r="X253" s="44">
        <f>MIN(N(Debts!$E$9),AA252+W253)</f>
        <v/>
      </c>
      <c r="Y253" s="44">
        <f>AA252+W253-X253</f>
        <v/>
      </c>
      <c r="Z253" s="44">
        <f>MIN(Y253,MAX(0,$C253-SUMIFS($H253:$AU253,$H$6:$AU$6,"Rest",$H$5:$AU$5,"&lt;"&amp;Y$5)))</f>
        <v/>
      </c>
      <c r="AA253" s="44">
        <f>ROUND(Y253-Z253,2)</f>
        <v/>
      </c>
      <c r="AB253" s="44">
        <f>ROUND(AF252*N(Debts!$D$10)/12,2)</f>
        <v/>
      </c>
      <c r="AC253" s="44">
        <f>MIN(N(Debts!$E$10),AF252+AB253)</f>
        <v/>
      </c>
      <c r="AD253" s="44">
        <f>AF252+AB253-AC253</f>
        <v/>
      </c>
      <c r="AE253" s="44">
        <f>MIN(AD253,MAX(0,$C253-SUMIFS($H253:$AU253,$H$6:$AU$6,"Rest",$H$5:$AU$5,"&lt;"&amp;AD$5)))</f>
        <v/>
      </c>
      <c r="AF253" s="44">
        <f>ROUND(AD253-AE253,2)</f>
        <v/>
      </c>
      <c r="AG253" s="44">
        <f>ROUND(AK252*N(Debts!$D$11)/12,2)</f>
        <v/>
      </c>
      <c r="AH253" s="44">
        <f>MIN(N(Debts!$E$11),AK252+AG253)</f>
        <v/>
      </c>
      <c r="AI253" s="44">
        <f>AK252+AG253-AH253</f>
        <v/>
      </c>
      <c r="AJ253" s="44">
        <f>MIN(AI253,MAX(0,$C253-SUMIFS($H253:$AU253,$H$6:$AU$6,"Rest",$H$5:$AU$5,"&lt;"&amp;AI$5)))</f>
        <v/>
      </c>
      <c r="AK253" s="44">
        <f>ROUND(AI253-AJ253,2)</f>
        <v/>
      </c>
      <c r="AL253" s="44">
        <f>ROUND(AP252*N(Debts!$D$12)/12,2)</f>
        <v/>
      </c>
      <c r="AM253" s="44">
        <f>MIN(N(Debts!$E$12),AP252+AL253)</f>
        <v/>
      </c>
      <c r="AN253" s="44">
        <f>AP252+AL253-AM253</f>
        <v/>
      </c>
      <c r="AO253" s="44">
        <f>MIN(AN253,MAX(0,$C253-SUMIFS($H253:$AU253,$H$6:$AU$6,"Rest",$H$5:$AU$5,"&lt;"&amp;AN$5)))</f>
        <v/>
      </c>
      <c r="AP253" s="44">
        <f>ROUND(AN253-AO253,2)</f>
        <v/>
      </c>
      <c r="AQ253" s="44">
        <f>ROUND(AU252*N(Debts!$D$13)/12,2)</f>
        <v/>
      </c>
      <c r="AR253" s="44">
        <f>MIN(N(Debts!$E$13),AU252+AQ253)</f>
        <v/>
      </c>
      <c r="AS253" s="44">
        <f>AU252+AQ253-AR253</f>
        <v/>
      </c>
      <c r="AT253" s="44">
        <f>MIN(AS253,MAX(0,$C253-SUMIFS($H253:$AU253,$H$6:$AU$6,"Rest",$H$5:$AU$5,"&lt;"&amp;AS$5)))</f>
        <v/>
      </c>
      <c r="AU253" s="44">
        <f>ROUND(AS253-AT253,2)</f>
        <v/>
      </c>
    </row>
    <row r="254">
      <c r="A254" s="43" t="n">
        <v>247</v>
      </c>
      <c r="B254" s="45">
        <f>EDATE(Plan!$C$7,A254-1)</f>
        <v/>
      </c>
      <c r="C254" s="46">
        <f>IF(F253&lt;=0.005,0,MAX(0,Plan!$C$6-SUMIF($H$6:$AU$6,"Min paid",H254:AU254)))</f>
        <v/>
      </c>
      <c r="D254" s="46">
        <f>SUMIF($H$6:$AU$6,"Interest",H254:AU254)</f>
        <v/>
      </c>
      <c r="E254" s="46">
        <f>SUMIF($H$6:$AU$6,"Min paid",H254:AU254)+SUMIF($H$6:$AU$6,"Extra paid",H254:AU254)</f>
        <v/>
      </c>
      <c r="F254" s="46">
        <f>SUMIF($H$6:$AU$6,"Balance",H254:AU254)</f>
        <v/>
      </c>
      <c r="G254" s="47">
        <f>IF(AND(F254&lt;=0.005,F253&gt;0.005),A254,"")</f>
        <v/>
      </c>
      <c r="H254" s="44">
        <f>ROUND(L253*N(Debts!$D$6)/12,2)</f>
        <v/>
      </c>
      <c r="I254" s="44">
        <f>MIN(N(Debts!$E$6),L253+H254)</f>
        <v/>
      </c>
      <c r="J254" s="44">
        <f>L253+H254-I254</f>
        <v/>
      </c>
      <c r="K254" s="44">
        <f>MIN(J254,MAX(0,$C254-SUMIFS($H254:$AU254,$H$6:$AU$6,"Rest",$H$5:$AU$5,"&lt;"&amp;J$5)))</f>
        <v/>
      </c>
      <c r="L254" s="44">
        <f>ROUND(J254-K254,2)</f>
        <v/>
      </c>
      <c r="M254" s="44">
        <f>ROUND(Q253*N(Debts!$D$7)/12,2)</f>
        <v/>
      </c>
      <c r="N254" s="44">
        <f>MIN(N(Debts!$E$7),Q253+M254)</f>
        <v/>
      </c>
      <c r="O254" s="44">
        <f>Q253+M254-N254</f>
        <v/>
      </c>
      <c r="P254" s="44">
        <f>MIN(O254,MAX(0,$C254-SUMIFS($H254:$AU254,$H$6:$AU$6,"Rest",$H$5:$AU$5,"&lt;"&amp;O$5)))</f>
        <v/>
      </c>
      <c r="Q254" s="44">
        <f>ROUND(O254-P254,2)</f>
        <v/>
      </c>
      <c r="R254" s="44">
        <f>ROUND(V253*N(Debts!$D$8)/12,2)</f>
        <v/>
      </c>
      <c r="S254" s="44">
        <f>MIN(N(Debts!$E$8),V253+R254)</f>
        <v/>
      </c>
      <c r="T254" s="44">
        <f>V253+R254-S254</f>
        <v/>
      </c>
      <c r="U254" s="44">
        <f>MIN(T254,MAX(0,$C254-SUMIFS($H254:$AU254,$H$6:$AU$6,"Rest",$H$5:$AU$5,"&lt;"&amp;T$5)))</f>
        <v/>
      </c>
      <c r="V254" s="44">
        <f>ROUND(T254-U254,2)</f>
        <v/>
      </c>
      <c r="W254" s="44">
        <f>ROUND(AA253*N(Debts!$D$9)/12,2)</f>
        <v/>
      </c>
      <c r="X254" s="44">
        <f>MIN(N(Debts!$E$9),AA253+W254)</f>
        <v/>
      </c>
      <c r="Y254" s="44">
        <f>AA253+W254-X254</f>
        <v/>
      </c>
      <c r="Z254" s="44">
        <f>MIN(Y254,MAX(0,$C254-SUMIFS($H254:$AU254,$H$6:$AU$6,"Rest",$H$5:$AU$5,"&lt;"&amp;Y$5)))</f>
        <v/>
      </c>
      <c r="AA254" s="44">
        <f>ROUND(Y254-Z254,2)</f>
        <v/>
      </c>
      <c r="AB254" s="44">
        <f>ROUND(AF253*N(Debts!$D$10)/12,2)</f>
        <v/>
      </c>
      <c r="AC254" s="44">
        <f>MIN(N(Debts!$E$10),AF253+AB254)</f>
        <v/>
      </c>
      <c r="AD254" s="44">
        <f>AF253+AB254-AC254</f>
        <v/>
      </c>
      <c r="AE254" s="44">
        <f>MIN(AD254,MAX(0,$C254-SUMIFS($H254:$AU254,$H$6:$AU$6,"Rest",$H$5:$AU$5,"&lt;"&amp;AD$5)))</f>
        <v/>
      </c>
      <c r="AF254" s="44">
        <f>ROUND(AD254-AE254,2)</f>
        <v/>
      </c>
      <c r="AG254" s="44">
        <f>ROUND(AK253*N(Debts!$D$11)/12,2)</f>
        <v/>
      </c>
      <c r="AH254" s="44">
        <f>MIN(N(Debts!$E$11),AK253+AG254)</f>
        <v/>
      </c>
      <c r="AI254" s="44">
        <f>AK253+AG254-AH254</f>
        <v/>
      </c>
      <c r="AJ254" s="44">
        <f>MIN(AI254,MAX(0,$C254-SUMIFS($H254:$AU254,$H$6:$AU$6,"Rest",$H$5:$AU$5,"&lt;"&amp;AI$5)))</f>
        <v/>
      </c>
      <c r="AK254" s="44">
        <f>ROUND(AI254-AJ254,2)</f>
        <v/>
      </c>
      <c r="AL254" s="44">
        <f>ROUND(AP253*N(Debts!$D$12)/12,2)</f>
        <v/>
      </c>
      <c r="AM254" s="44">
        <f>MIN(N(Debts!$E$12),AP253+AL254)</f>
        <v/>
      </c>
      <c r="AN254" s="44">
        <f>AP253+AL254-AM254</f>
        <v/>
      </c>
      <c r="AO254" s="44">
        <f>MIN(AN254,MAX(0,$C254-SUMIFS($H254:$AU254,$H$6:$AU$6,"Rest",$H$5:$AU$5,"&lt;"&amp;AN$5)))</f>
        <v/>
      </c>
      <c r="AP254" s="44">
        <f>ROUND(AN254-AO254,2)</f>
        <v/>
      </c>
      <c r="AQ254" s="44">
        <f>ROUND(AU253*N(Debts!$D$13)/12,2)</f>
        <v/>
      </c>
      <c r="AR254" s="44">
        <f>MIN(N(Debts!$E$13),AU253+AQ254)</f>
        <v/>
      </c>
      <c r="AS254" s="44">
        <f>AU253+AQ254-AR254</f>
        <v/>
      </c>
      <c r="AT254" s="44">
        <f>MIN(AS254,MAX(0,$C254-SUMIFS($H254:$AU254,$H$6:$AU$6,"Rest",$H$5:$AU$5,"&lt;"&amp;AS$5)))</f>
        <v/>
      </c>
      <c r="AU254" s="44">
        <f>ROUND(AS254-AT254,2)</f>
        <v/>
      </c>
    </row>
    <row r="255">
      <c r="A255" s="43" t="n">
        <v>248</v>
      </c>
      <c r="B255" s="45">
        <f>EDATE(Plan!$C$7,A255-1)</f>
        <v/>
      </c>
      <c r="C255" s="46">
        <f>IF(F254&lt;=0.005,0,MAX(0,Plan!$C$6-SUMIF($H$6:$AU$6,"Min paid",H255:AU255)))</f>
        <v/>
      </c>
      <c r="D255" s="46">
        <f>SUMIF($H$6:$AU$6,"Interest",H255:AU255)</f>
        <v/>
      </c>
      <c r="E255" s="46">
        <f>SUMIF($H$6:$AU$6,"Min paid",H255:AU255)+SUMIF($H$6:$AU$6,"Extra paid",H255:AU255)</f>
        <v/>
      </c>
      <c r="F255" s="46">
        <f>SUMIF($H$6:$AU$6,"Balance",H255:AU255)</f>
        <v/>
      </c>
      <c r="G255" s="47">
        <f>IF(AND(F255&lt;=0.005,F254&gt;0.005),A255,"")</f>
        <v/>
      </c>
      <c r="H255" s="44">
        <f>ROUND(L254*N(Debts!$D$6)/12,2)</f>
        <v/>
      </c>
      <c r="I255" s="44">
        <f>MIN(N(Debts!$E$6),L254+H255)</f>
        <v/>
      </c>
      <c r="J255" s="44">
        <f>L254+H255-I255</f>
        <v/>
      </c>
      <c r="K255" s="44">
        <f>MIN(J255,MAX(0,$C255-SUMIFS($H255:$AU255,$H$6:$AU$6,"Rest",$H$5:$AU$5,"&lt;"&amp;J$5)))</f>
        <v/>
      </c>
      <c r="L255" s="44">
        <f>ROUND(J255-K255,2)</f>
        <v/>
      </c>
      <c r="M255" s="44">
        <f>ROUND(Q254*N(Debts!$D$7)/12,2)</f>
        <v/>
      </c>
      <c r="N255" s="44">
        <f>MIN(N(Debts!$E$7),Q254+M255)</f>
        <v/>
      </c>
      <c r="O255" s="44">
        <f>Q254+M255-N255</f>
        <v/>
      </c>
      <c r="P255" s="44">
        <f>MIN(O255,MAX(0,$C255-SUMIFS($H255:$AU255,$H$6:$AU$6,"Rest",$H$5:$AU$5,"&lt;"&amp;O$5)))</f>
        <v/>
      </c>
      <c r="Q255" s="44">
        <f>ROUND(O255-P255,2)</f>
        <v/>
      </c>
      <c r="R255" s="44">
        <f>ROUND(V254*N(Debts!$D$8)/12,2)</f>
        <v/>
      </c>
      <c r="S255" s="44">
        <f>MIN(N(Debts!$E$8),V254+R255)</f>
        <v/>
      </c>
      <c r="T255" s="44">
        <f>V254+R255-S255</f>
        <v/>
      </c>
      <c r="U255" s="44">
        <f>MIN(T255,MAX(0,$C255-SUMIFS($H255:$AU255,$H$6:$AU$6,"Rest",$H$5:$AU$5,"&lt;"&amp;T$5)))</f>
        <v/>
      </c>
      <c r="V255" s="44">
        <f>ROUND(T255-U255,2)</f>
        <v/>
      </c>
      <c r="W255" s="44">
        <f>ROUND(AA254*N(Debts!$D$9)/12,2)</f>
        <v/>
      </c>
      <c r="X255" s="44">
        <f>MIN(N(Debts!$E$9),AA254+W255)</f>
        <v/>
      </c>
      <c r="Y255" s="44">
        <f>AA254+W255-X255</f>
        <v/>
      </c>
      <c r="Z255" s="44">
        <f>MIN(Y255,MAX(0,$C255-SUMIFS($H255:$AU255,$H$6:$AU$6,"Rest",$H$5:$AU$5,"&lt;"&amp;Y$5)))</f>
        <v/>
      </c>
      <c r="AA255" s="44">
        <f>ROUND(Y255-Z255,2)</f>
        <v/>
      </c>
      <c r="AB255" s="44">
        <f>ROUND(AF254*N(Debts!$D$10)/12,2)</f>
        <v/>
      </c>
      <c r="AC255" s="44">
        <f>MIN(N(Debts!$E$10),AF254+AB255)</f>
        <v/>
      </c>
      <c r="AD255" s="44">
        <f>AF254+AB255-AC255</f>
        <v/>
      </c>
      <c r="AE255" s="44">
        <f>MIN(AD255,MAX(0,$C255-SUMIFS($H255:$AU255,$H$6:$AU$6,"Rest",$H$5:$AU$5,"&lt;"&amp;AD$5)))</f>
        <v/>
      </c>
      <c r="AF255" s="44">
        <f>ROUND(AD255-AE255,2)</f>
        <v/>
      </c>
      <c r="AG255" s="44">
        <f>ROUND(AK254*N(Debts!$D$11)/12,2)</f>
        <v/>
      </c>
      <c r="AH255" s="44">
        <f>MIN(N(Debts!$E$11),AK254+AG255)</f>
        <v/>
      </c>
      <c r="AI255" s="44">
        <f>AK254+AG255-AH255</f>
        <v/>
      </c>
      <c r="AJ255" s="44">
        <f>MIN(AI255,MAX(0,$C255-SUMIFS($H255:$AU255,$H$6:$AU$6,"Rest",$H$5:$AU$5,"&lt;"&amp;AI$5)))</f>
        <v/>
      </c>
      <c r="AK255" s="44">
        <f>ROUND(AI255-AJ255,2)</f>
        <v/>
      </c>
      <c r="AL255" s="44">
        <f>ROUND(AP254*N(Debts!$D$12)/12,2)</f>
        <v/>
      </c>
      <c r="AM255" s="44">
        <f>MIN(N(Debts!$E$12),AP254+AL255)</f>
        <v/>
      </c>
      <c r="AN255" s="44">
        <f>AP254+AL255-AM255</f>
        <v/>
      </c>
      <c r="AO255" s="44">
        <f>MIN(AN255,MAX(0,$C255-SUMIFS($H255:$AU255,$H$6:$AU$6,"Rest",$H$5:$AU$5,"&lt;"&amp;AN$5)))</f>
        <v/>
      </c>
      <c r="AP255" s="44">
        <f>ROUND(AN255-AO255,2)</f>
        <v/>
      </c>
      <c r="AQ255" s="44">
        <f>ROUND(AU254*N(Debts!$D$13)/12,2)</f>
        <v/>
      </c>
      <c r="AR255" s="44">
        <f>MIN(N(Debts!$E$13),AU254+AQ255)</f>
        <v/>
      </c>
      <c r="AS255" s="44">
        <f>AU254+AQ255-AR255</f>
        <v/>
      </c>
      <c r="AT255" s="44">
        <f>MIN(AS255,MAX(0,$C255-SUMIFS($H255:$AU255,$H$6:$AU$6,"Rest",$H$5:$AU$5,"&lt;"&amp;AS$5)))</f>
        <v/>
      </c>
      <c r="AU255" s="44">
        <f>ROUND(AS255-AT255,2)</f>
        <v/>
      </c>
    </row>
    <row r="256">
      <c r="A256" s="43" t="n">
        <v>249</v>
      </c>
      <c r="B256" s="45">
        <f>EDATE(Plan!$C$7,A256-1)</f>
        <v/>
      </c>
      <c r="C256" s="46">
        <f>IF(F255&lt;=0.005,0,MAX(0,Plan!$C$6-SUMIF($H$6:$AU$6,"Min paid",H256:AU256)))</f>
        <v/>
      </c>
      <c r="D256" s="46">
        <f>SUMIF($H$6:$AU$6,"Interest",H256:AU256)</f>
        <v/>
      </c>
      <c r="E256" s="46">
        <f>SUMIF($H$6:$AU$6,"Min paid",H256:AU256)+SUMIF($H$6:$AU$6,"Extra paid",H256:AU256)</f>
        <v/>
      </c>
      <c r="F256" s="46">
        <f>SUMIF($H$6:$AU$6,"Balance",H256:AU256)</f>
        <v/>
      </c>
      <c r="G256" s="47">
        <f>IF(AND(F256&lt;=0.005,F255&gt;0.005),A256,"")</f>
        <v/>
      </c>
      <c r="H256" s="44">
        <f>ROUND(L255*N(Debts!$D$6)/12,2)</f>
        <v/>
      </c>
      <c r="I256" s="44">
        <f>MIN(N(Debts!$E$6),L255+H256)</f>
        <v/>
      </c>
      <c r="J256" s="44">
        <f>L255+H256-I256</f>
        <v/>
      </c>
      <c r="K256" s="44">
        <f>MIN(J256,MAX(0,$C256-SUMIFS($H256:$AU256,$H$6:$AU$6,"Rest",$H$5:$AU$5,"&lt;"&amp;J$5)))</f>
        <v/>
      </c>
      <c r="L256" s="44">
        <f>ROUND(J256-K256,2)</f>
        <v/>
      </c>
      <c r="M256" s="44">
        <f>ROUND(Q255*N(Debts!$D$7)/12,2)</f>
        <v/>
      </c>
      <c r="N256" s="44">
        <f>MIN(N(Debts!$E$7),Q255+M256)</f>
        <v/>
      </c>
      <c r="O256" s="44">
        <f>Q255+M256-N256</f>
        <v/>
      </c>
      <c r="P256" s="44">
        <f>MIN(O256,MAX(0,$C256-SUMIFS($H256:$AU256,$H$6:$AU$6,"Rest",$H$5:$AU$5,"&lt;"&amp;O$5)))</f>
        <v/>
      </c>
      <c r="Q256" s="44">
        <f>ROUND(O256-P256,2)</f>
        <v/>
      </c>
      <c r="R256" s="44">
        <f>ROUND(V255*N(Debts!$D$8)/12,2)</f>
        <v/>
      </c>
      <c r="S256" s="44">
        <f>MIN(N(Debts!$E$8),V255+R256)</f>
        <v/>
      </c>
      <c r="T256" s="44">
        <f>V255+R256-S256</f>
        <v/>
      </c>
      <c r="U256" s="44">
        <f>MIN(T256,MAX(0,$C256-SUMIFS($H256:$AU256,$H$6:$AU$6,"Rest",$H$5:$AU$5,"&lt;"&amp;T$5)))</f>
        <v/>
      </c>
      <c r="V256" s="44">
        <f>ROUND(T256-U256,2)</f>
        <v/>
      </c>
      <c r="W256" s="44">
        <f>ROUND(AA255*N(Debts!$D$9)/12,2)</f>
        <v/>
      </c>
      <c r="X256" s="44">
        <f>MIN(N(Debts!$E$9),AA255+W256)</f>
        <v/>
      </c>
      <c r="Y256" s="44">
        <f>AA255+W256-X256</f>
        <v/>
      </c>
      <c r="Z256" s="44">
        <f>MIN(Y256,MAX(0,$C256-SUMIFS($H256:$AU256,$H$6:$AU$6,"Rest",$H$5:$AU$5,"&lt;"&amp;Y$5)))</f>
        <v/>
      </c>
      <c r="AA256" s="44">
        <f>ROUND(Y256-Z256,2)</f>
        <v/>
      </c>
      <c r="AB256" s="44">
        <f>ROUND(AF255*N(Debts!$D$10)/12,2)</f>
        <v/>
      </c>
      <c r="AC256" s="44">
        <f>MIN(N(Debts!$E$10),AF255+AB256)</f>
        <v/>
      </c>
      <c r="AD256" s="44">
        <f>AF255+AB256-AC256</f>
        <v/>
      </c>
      <c r="AE256" s="44">
        <f>MIN(AD256,MAX(0,$C256-SUMIFS($H256:$AU256,$H$6:$AU$6,"Rest",$H$5:$AU$5,"&lt;"&amp;AD$5)))</f>
        <v/>
      </c>
      <c r="AF256" s="44">
        <f>ROUND(AD256-AE256,2)</f>
        <v/>
      </c>
      <c r="AG256" s="44">
        <f>ROUND(AK255*N(Debts!$D$11)/12,2)</f>
        <v/>
      </c>
      <c r="AH256" s="44">
        <f>MIN(N(Debts!$E$11),AK255+AG256)</f>
        <v/>
      </c>
      <c r="AI256" s="44">
        <f>AK255+AG256-AH256</f>
        <v/>
      </c>
      <c r="AJ256" s="44">
        <f>MIN(AI256,MAX(0,$C256-SUMIFS($H256:$AU256,$H$6:$AU$6,"Rest",$H$5:$AU$5,"&lt;"&amp;AI$5)))</f>
        <v/>
      </c>
      <c r="AK256" s="44">
        <f>ROUND(AI256-AJ256,2)</f>
        <v/>
      </c>
      <c r="AL256" s="44">
        <f>ROUND(AP255*N(Debts!$D$12)/12,2)</f>
        <v/>
      </c>
      <c r="AM256" s="44">
        <f>MIN(N(Debts!$E$12),AP255+AL256)</f>
        <v/>
      </c>
      <c r="AN256" s="44">
        <f>AP255+AL256-AM256</f>
        <v/>
      </c>
      <c r="AO256" s="44">
        <f>MIN(AN256,MAX(0,$C256-SUMIFS($H256:$AU256,$H$6:$AU$6,"Rest",$H$5:$AU$5,"&lt;"&amp;AN$5)))</f>
        <v/>
      </c>
      <c r="AP256" s="44">
        <f>ROUND(AN256-AO256,2)</f>
        <v/>
      </c>
      <c r="AQ256" s="44">
        <f>ROUND(AU255*N(Debts!$D$13)/12,2)</f>
        <v/>
      </c>
      <c r="AR256" s="44">
        <f>MIN(N(Debts!$E$13),AU255+AQ256)</f>
        <v/>
      </c>
      <c r="AS256" s="44">
        <f>AU255+AQ256-AR256</f>
        <v/>
      </c>
      <c r="AT256" s="44">
        <f>MIN(AS256,MAX(0,$C256-SUMIFS($H256:$AU256,$H$6:$AU$6,"Rest",$H$5:$AU$5,"&lt;"&amp;AS$5)))</f>
        <v/>
      </c>
      <c r="AU256" s="44">
        <f>ROUND(AS256-AT256,2)</f>
        <v/>
      </c>
    </row>
    <row r="257">
      <c r="A257" s="43" t="n">
        <v>250</v>
      </c>
      <c r="B257" s="45">
        <f>EDATE(Plan!$C$7,A257-1)</f>
        <v/>
      </c>
      <c r="C257" s="46">
        <f>IF(F256&lt;=0.005,0,MAX(0,Plan!$C$6-SUMIF($H$6:$AU$6,"Min paid",H257:AU257)))</f>
        <v/>
      </c>
      <c r="D257" s="46">
        <f>SUMIF($H$6:$AU$6,"Interest",H257:AU257)</f>
        <v/>
      </c>
      <c r="E257" s="46">
        <f>SUMIF($H$6:$AU$6,"Min paid",H257:AU257)+SUMIF($H$6:$AU$6,"Extra paid",H257:AU257)</f>
        <v/>
      </c>
      <c r="F257" s="46">
        <f>SUMIF($H$6:$AU$6,"Balance",H257:AU257)</f>
        <v/>
      </c>
      <c r="G257" s="47">
        <f>IF(AND(F257&lt;=0.005,F256&gt;0.005),A257,"")</f>
        <v/>
      </c>
      <c r="H257" s="44">
        <f>ROUND(L256*N(Debts!$D$6)/12,2)</f>
        <v/>
      </c>
      <c r="I257" s="44">
        <f>MIN(N(Debts!$E$6),L256+H257)</f>
        <v/>
      </c>
      <c r="J257" s="44">
        <f>L256+H257-I257</f>
        <v/>
      </c>
      <c r="K257" s="44">
        <f>MIN(J257,MAX(0,$C257-SUMIFS($H257:$AU257,$H$6:$AU$6,"Rest",$H$5:$AU$5,"&lt;"&amp;J$5)))</f>
        <v/>
      </c>
      <c r="L257" s="44">
        <f>ROUND(J257-K257,2)</f>
        <v/>
      </c>
      <c r="M257" s="44">
        <f>ROUND(Q256*N(Debts!$D$7)/12,2)</f>
        <v/>
      </c>
      <c r="N257" s="44">
        <f>MIN(N(Debts!$E$7),Q256+M257)</f>
        <v/>
      </c>
      <c r="O257" s="44">
        <f>Q256+M257-N257</f>
        <v/>
      </c>
      <c r="P257" s="44">
        <f>MIN(O257,MAX(0,$C257-SUMIFS($H257:$AU257,$H$6:$AU$6,"Rest",$H$5:$AU$5,"&lt;"&amp;O$5)))</f>
        <v/>
      </c>
      <c r="Q257" s="44">
        <f>ROUND(O257-P257,2)</f>
        <v/>
      </c>
      <c r="R257" s="44">
        <f>ROUND(V256*N(Debts!$D$8)/12,2)</f>
        <v/>
      </c>
      <c r="S257" s="44">
        <f>MIN(N(Debts!$E$8),V256+R257)</f>
        <v/>
      </c>
      <c r="T257" s="44">
        <f>V256+R257-S257</f>
        <v/>
      </c>
      <c r="U257" s="44">
        <f>MIN(T257,MAX(0,$C257-SUMIFS($H257:$AU257,$H$6:$AU$6,"Rest",$H$5:$AU$5,"&lt;"&amp;T$5)))</f>
        <v/>
      </c>
      <c r="V257" s="44">
        <f>ROUND(T257-U257,2)</f>
        <v/>
      </c>
      <c r="W257" s="44">
        <f>ROUND(AA256*N(Debts!$D$9)/12,2)</f>
        <v/>
      </c>
      <c r="X257" s="44">
        <f>MIN(N(Debts!$E$9),AA256+W257)</f>
        <v/>
      </c>
      <c r="Y257" s="44">
        <f>AA256+W257-X257</f>
        <v/>
      </c>
      <c r="Z257" s="44">
        <f>MIN(Y257,MAX(0,$C257-SUMIFS($H257:$AU257,$H$6:$AU$6,"Rest",$H$5:$AU$5,"&lt;"&amp;Y$5)))</f>
        <v/>
      </c>
      <c r="AA257" s="44">
        <f>ROUND(Y257-Z257,2)</f>
        <v/>
      </c>
      <c r="AB257" s="44">
        <f>ROUND(AF256*N(Debts!$D$10)/12,2)</f>
        <v/>
      </c>
      <c r="AC257" s="44">
        <f>MIN(N(Debts!$E$10),AF256+AB257)</f>
        <v/>
      </c>
      <c r="AD257" s="44">
        <f>AF256+AB257-AC257</f>
        <v/>
      </c>
      <c r="AE257" s="44">
        <f>MIN(AD257,MAX(0,$C257-SUMIFS($H257:$AU257,$H$6:$AU$6,"Rest",$H$5:$AU$5,"&lt;"&amp;AD$5)))</f>
        <v/>
      </c>
      <c r="AF257" s="44">
        <f>ROUND(AD257-AE257,2)</f>
        <v/>
      </c>
      <c r="AG257" s="44">
        <f>ROUND(AK256*N(Debts!$D$11)/12,2)</f>
        <v/>
      </c>
      <c r="AH257" s="44">
        <f>MIN(N(Debts!$E$11),AK256+AG257)</f>
        <v/>
      </c>
      <c r="AI257" s="44">
        <f>AK256+AG257-AH257</f>
        <v/>
      </c>
      <c r="AJ257" s="44">
        <f>MIN(AI257,MAX(0,$C257-SUMIFS($H257:$AU257,$H$6:$AU$6,"Rest",$H$5:$AU$5,"&lt;"&amp;AI$5)))</f>
        <v/>
      </c>
      <c r="AK257" s="44">
        <f>ROUND(AI257-AJ257,2)</f>
        <v/>
      </c>
      <c r="AL257" s="44">
        <f>ROUND(AP256*N(Debts!$D$12)/12,2)</f>
        <v/>
      </c>
      <c r="AM257" s="44">
        <f>MIN(N(Debts!$E$12),AP256+AL257)</f>
        <v/>
      </c>
      <c r="AN257" s="44">
        <f>AP256+AL257-AM257</f>
        <v/>
      </c>
      <c r="AO257" s="44">
        <f>MIN(AN257,MAX(0,$C257-SUMIFS($H257:$AU257,$H$6:$AU$6,"Rest",$H$5:$AU$5,"&lt;"&amp;AN$5)))</f>
        <v/>
      </c>
      <c r="AP257" s="44">
        <f>ROUND(AN257-AO257,2)</f>
        <v/>
      </c>
      <c r="AQ257" s="44">
        <f>ROUND(AU256*N(Debts!$D$13)/12,2)</f>
        <v/>
      </c>
      <c r="AR257" s="44">
        <f>MIN(N(Debts!$E$13),AU256+AQ257)</f>
        <v/>
      </c>
      <c r="AS257" s="44">
        <f>AU256+AQ257-AR257</f>
        <v/>
      </c>
      <c r="AT257" s="44">
        <f>MIN(AS257,MAX(0,$C257-SUMIFS($H257:$AU257,$H$6:$AU$6,"Rest",$H$5:$AU$5,"&lt;"&amp;AS$5)))</f>
        <v/>
      </c>
      <c r="AU257" s="44">
        <f>ROUND(AS257-AT257,2)</f>
        <v/>
      </c>
    </row>
    <row r="258">
      <c r="A258" s="43" t="n">
        <v>251</v>
      </c>
      <c r="B258" s="45">
        <f>EDATE(Plan!$C$7,A258-1)</f>
        <v/>
      </c>
      <c r="C258" s="46">
        <f>IF(F257&lt;=0.005,0,MAX(0,Plan!$C$6-SUMIF($H$6:$AU$6,"Min paid",H258:AU258)))</f>
        <v/>
      </c>
      <c r="D258" s="46">
        <f>SUMIF($H$6:$AU$6,"Interest",H258:AU258)</f>
        <v/>
      </c>
      <c r="E258" s="46">
        <f>SUMIF($H$6:$AU$6,"Min paid",H258:AU258)+SUMIF($H$6:$AU$6,"Extra paid",H258:AU258)</f>
        <v/>
      </c>
      <c r="F258" s="46">
        <f>SUMIF($H$6:$AU$6,"Balance",H258:AU258)</f>
        <v/>
      </c>
      <c r="G258" s="47">
        <f>IF(AND(F258&lt;=0.005,F257&gt;0.005),A258,"")</f>
        <v/>
      </c>
      <c r="H258" s="44">
        <f>ROUND(L257*N(Debts!$D$6)/12,2)</f>
        <v/>
      </c>
      <c r="I258" s="44">
        <f>MIN(N(Debts!$E$6),L257+H258)</f>
        <v/>
      </c>
      <c r="J258" s="44">
        <f>L257+H258-I258</f>
        <v/>
      </c>
      <c r="K258" s="44">
        <f>MIN(J258,MAX(0,$C258-SUMIFS($H258:$AU258,$H$6:$AU$6,"Rest",$H$5:$AU$5,"&lt;"&amp;J$5)))</f>
        <v/>
      </c>
      <c r="L258" s="44">
        <f>ROUND(J258-K258,2)</f>
        <v/>
      </c>
      <c r="M258" s="44">
        <f>ROUND(Q257*N(Debts!$D$7)/12,2)</f>
        <v/>
      </c>
      <c r="N258" s="44">
        <f>MIN(N(Debts!$E$7),Q257+M258)</f>
        <v/>
      </c>
      <c r="O258" s="44">
        <f>Q257+M258-N258</f>
        <v/>
      </c>
      <c r="P258" s="44">
        <f>MIN(O258,MAX(0,$C258-SUMIFS($H258:$AU258,$H$6:$AU$6,"Rest",$H$5:$AU$5,"&lt;"&amp;O$5)))</f>
        <v/>
      </c>
      <c r="Q258" s="44">
        <f>ROUND(O258-P258,2)</f>
        <v/>
      </c>
      <c r="R258" s="44">
        <f>ROUND(V257*N(Debts!$D$8)/12,2)</f>
        <v/>
      </c>
      <c r="S258" s="44">
        <f>MIN(N(Debts!$E$8),V257+R258)</f>
        <v/>
      </c>
      <c r="T258" s="44">
        <f>V257+R258-S258</f>
        <v/>
      </c>
      <c r="U258" s="44">
        <f>MIN(T258,MAX(0,$C258-SUMIFS($H258:$AU258,$H$6:$AU$6,"Rest",$H$5:$AU$5,"&lt;"&amp;T$5)))</f>
        <v/>
      </c>
      <c r="V258" s="44">
        <f>ROUND(T258-U258,2)</f>
        <v/>
      </c>
      <c r="W258" s="44">
        <f>ROUND(AA257*N(Debts!$D$9)/12,2)</f>
        <v/>
      </c>
      <c r="X258" s="44">
        <f>MIN(N(Debts!$E$9),AA257+W258)</f>
        <v/>
      </c>
      <c r="Y258" s="44">
        <f>AA257+W258-X258</f>
        <v/>
      </c>
      <c r="Z258" s="44">
        <f>MIN(Y258,MAX(0,$C258-SUMIFS($H258:$AU258,$H$6:$AU$6,"Rest",$H$5:$AU$5,"&lt;"&amp;Y$5)))</f>
        <v/>
      </c>
      <c r="AA258" s="44">
        <f>ROUND(Y258-Z258,2)</f>
        <v/>
      </c>
      <c r="AB258" s="44">
        <f>ROUND(AF257*N(Debts!$D$10)/12,2)</f>
        <v/>
      </c>
      <c r="AC258" s="44">
        <f>MIN(N(Debts!$E$10),AF257+AB258)</f>
        <v/>
      </c>
      <c r="AD258" s="44">
        <f>AF257+AB258-AC258</f>
        <v/>
      </c>
      <c r="AE258" s="44">
        <f>MIN(AD258,MAX(0,$C258-SUMIFS($H258:$AU258,$H$6:$AU$6,"Rest",$H$5:$AU$5,"&lt;"&amp;AD$5)))</f>
        <v/>
      </c>
      <c r="AF258" s="44">
        <f>ROUND(AD258-AE258,2)</f>
        <v/>
      </c>
      <c r="AG258" s="44">
        <f>ROUND(AK257*N(Debts!$D$11)/12,2)</f>
        <v/>
      </c>
      <c r="AH258" s="44">
        <f>MIN(N(Debts!$E$11),AK257+AG258)</f>
        <v/>
      </c>
      <c r="AI258" s="44">
        <f>AK257+AG258-AH258</f>
        <v/>
      </c>
      <c r="AJ258" s="44">
        <f>MIN(AI258,MAX(0,$C258-SUMIFS($H258:$AU258,$H$6:$AU$6,"Rest",$H$5:$AU$5,"&lt;"&amp;AI$5)))</f>
        <v/>
      </c>
      <c r="AK258" s="44">
        <f>ROUND(AI258-AJ258,2)</f>
        <v/>
      </c>
      <c r="AL258" s="44">
        <f>ROUND(AP257*N(Debts!$D$12)/12,2)</f>
        <v/>
      </c>
      <c r="AM258" s="44">
        <f>MIN(N(Debts!$E$12),AP257+AL258)</f>
        <v/>
      </c>
      <c r="AN258" s="44">
        <f>AP257+AL258-AM258</f>
        <v/>
      </c>
      <c r="AO258" s="44">
        <f>MIN(AN258,MAX(0,$C258-SUMIFS($H258:$AU258,$H$6:$AU$6,"Rest",$H$5:$AU$5,"&lt;"&amp;AN$5)))</f>
        <v/>
      </c>
      <c r="AP258" s="44">
        <f>ROUND(AN258-AO258,2)</f>
        <v/>
      </c>
      <c r="AQ258" s="44">
        <f>ROUND(AU257*N(Debts!$D$13)/12,2)</f>
        <v/>
      </c>
      <c r="AR258" s="44">
        <f>MIN(N(Debts!$E$13),AU257+AQ258)</f>
        <v/>
      </c>
      <c r="AS258" s="44">
        <f>AU257+AQ258-AR258</f>
        <v/>
      </c>
      <c r="AT258" s="44">
        <f>MIN(AS258,MAX(0,$C258-SUMIFS($H258:$AU258,$H$6:$AU$6,"Rest",$H$5:$AU$5,"&lt;"&amp;AS$5)))</f>
        <v/>
      </c>
      <c r="AU258" s="44">
        <f>ROUND(AS258-AT258,2)</f>
        <v/>
      </c>
    </row>
    <row r="259">
      <c r="A259" s="43" t="n">
        <v>252</v>
      </c>
      <c r="B259" s="45">
        <f>EDATE(Plan!$C$7,A259-1)</f>
        <v/>
      </c>
      <c r="C259" s="46">
        <f>IF(F258&lt;=0.005,0,MAX(0,Plan!$C$6-SUMIF($H$6:$AU$6,"Min paid",H259:AU259)))</f>
        <v/>
      </c>
      <c r="D259" s="46">
        <f>SUMIF($H$6:$AU$6,"Interest",H259:AU259)</f>
        <v/>
      </c>
      <c r="E259" s="46">
        <f>SUMIF($H$6:$AU$6,"Min paid",H259:AU259)+SUMIF($H$6:$AU$6,"Extra paid",H259:AU259)</f>
        <v/>
      </c>
      <c r="F259" s="46">
        <f>SUMIF($H$6:$AU$6,"Balance",H259:AU259)</f>
        <v/>
      </c>
      <c r="G259" s="47">
        <f>IF(AND(F259&lt;=0.005,F258&gt;0.005),A259,"")</f>
        <v/>
      </c>
      <c r="H259" s="44">
        <f>ROUND(L258*N(Debts!$D$6)/12,2)</f>
        <v/>
      </c>
      <c r="I259" s="44">
        <f>MIN(N(Debts!$E$6),L258+H259)</f>
        <v/>
      </c>
      <c r="J259" s="44">
        <f>L258+H259-I259</f>
        <v/>
      </c>
      <c r="K259" s="44">
        <f>MIN(J259,MAX(0,$C259-SUMIFS($H259:$AU259,$H$6:$AU$6,"Rest",$H$5:$AU$5,"&lt;"&amp;J$5)))</f>
        <v/>
      </c>
      <c r="L259" s="44">
        <f>ROUND(J259-K259,2)</f>
        <v/>
      </c>
      <c r="M259" s="44">
        <f>ROUND(Q258*N(Debts!$D$7)/12,2)</f>
        <v/>
      </c>
      <c r="N259" s="44">
        <f>MIN(N(Debts!$E$7),Q258+M259)</f>
        <v/>
      </c>
      <c r="O259" s="44">
        <f>Q258+M259-N259</f>
        <v/>
      </c>
      <c r="P259" s="44">
        <f>MIN(O259,MAX(0,$C259-SUMIFS($H259:$AU259,$H$6:$AU$6,"Rest",$H$5:$AU$5,"&lt;"&amp;O$5)))</f>
        <v/>
      </c>
      <c r="Q259" s="44">
        <f>ROUND(O259-P259,2)</f>
        <v/>
      </c>
      <c r="R259" s="44">
        <f>ROUND(V258*N(Debts!$D$8)/12,2)</f>
        <v/>
      </c>
      <c r="S259" s="44">
        <f>MIN(N(Debts!$E$8),V258+R259)</f>
        <v/>
      </c>
      <c r="T259" s="44">
        <f>V258+R259-S259</f>
        <v/>
      </c>
      <c r="U259" s="44">
        <f>MIN(T259,MAX(0,$C259-SUMIFS($H259:$AU259,$H$6:$AU$6,"Rest",$H$5:$AU$5,"&lt;"&amp;T$5)))</f>
        <v/>
      </c>
      <c r="V259" s="44">
        <f>ROUND(T259-U259,2)</f>
        <v/>
      </c>
      <c r="W259" s="44">
        <f>ROUND(AA258*N(Debts!$D$9)/12,2)</f>
        <v/>
      </c>
      <c r="X259" s="44">
        <f>MIN(N(Debts!$E$9),AA258+W259)</f>
        <v/>
      </c>
      <c r="Y259" s="44">
        <f>AA258+W259-X259</f>
        <v/>
      </c>
      <c r="Z259" s="44">
        <f>MIN(Y259,MAX(0,$C259-SUMIFS($H259:$AU259,$H$6:$AU$6,"Rest",$H$5:$AU$5,"&lt;"&amp;Y$5)))</f>
        <v/>
      </c>
      <c r="AA259" s="44">
        <f>ROUND(Y259-Z259,2)</f>
        <v/>
      </c>
      <c r="AB259" s="44">
        <f>ROUND(AF258*N(Debts!$D$10)/12,2)</f>
        <v/>
      </c>
      <c r="AC259" s="44">
        <f>MIN(N(Debts!$E$10),AF258+AB259)</f>
        <v/>
      </c>
      <c r="AD259" s="44">
        <f>AF258+AB259-AC259</f>
        <v/>
      </c>
      <c r="AE259" s="44">
        <f>MIN(AD259,MAX(0,$C259-SUMIFS($H259:$AU259,$H$6:$AU$6,"Rest",$H$5:$AU$5,"&lt;"&amp;AD$5)))</f>
        <v/>
      </c>
      <c r="AF259" s="44">
        <f>ROUND(AD259-AE259,2)</f>
        <v/>
      </c>
      <c r="AG259" s="44">
        <f>ROUND(AK258*N(Debts!$D$11)/12,2)</f>
        <v/>
      </c>
      <c r="AH259" s="44">
        <f>MIN(N(Debts!$E$11),AK258+AG259)</f>
        <v/>
      </c>
      <c r="AI259" s="44">
        <f>AK258+AG259-AH259</f>
        <v/>
      </c>
      <c r="AJ259" s="44">
        <f>MIN(AI259,MAX(0,$C259-SUMIFS($H259:$AU259,$H$6:$AU$6,"Rest",$H$5:$AU$5,"&lt;"&amp;AI$5)))</f>
        <v/>
      </c>
      <c r="AK259" s="44">
        <f>ROUND(AI259-AJ259,2)</f>
        <v/>
      </c>
      <c r="AL259" s="44">
        <f>ROUND(AP258*N(Debts!$D$12)/12,2)</f>
        <v/>
      </c>
      <c r="AM259" s="44">
        <f>MIN(N(Debts!$E$12),AP258+AL259)</f>
        <v/>
      </c>
      <c r="AN259" s="44">
        <f>AP258+AL259-AM259</f>
        <v/>
      </c>
      <c r="AO259" s="44">
        <f>MIN(AN259,MAX(0,$C259-SUMIFS($H259:$AU259,$H$6:$AU$6,"Rest",$H$5:$AU$5,"&lt;"&amp;AN$5)))</f>
        <v/>
      </c>
      <c r="AP259" s="44">
        <f>ROUND(AN259-AO259,2)</f>
        <v/>
      </c>
      <c r="AQ259" s="44">
        <f>ROUND(AU258*N(Debts!$D$13)/12,2)</f>
        <v/>
      </c>
      <c r="AR259" s="44">
        <f>MIN(N(Debts!$E$13),AU258+AQ259)</f>
        <v/>
      </c>
      <c r="AS259" s="44">
        <f>AU258+AQ259-AR259</f>
        <v/>
      </c>
      <c r="AT259" s="44">
        <f>MIN(AS259,MAX(0,$C259-SUMIFS($H259:$AU259,$H$6:$AU$6,"Rest",$H$5:$AU$5,"&lt;"&amp;AS$5)))</f>
        <v/>
      </c>
      <c r="AU259" s="44">
        <f>ROUND(AS259-AT259,2)</f>
        <v/>
      </c>
    </row>
    <row r="260">
      <c r="A260" s="43" t="n">
        <v>253</v>
      </c>
      <c r="B260" s="45">
        <f>EDATE(Plan!$C$7,A260-1)</f>
        <v/>
      </c>
      <c r="C260" s="46">
        <f>IF(F259&lt;=0.005,0,MAX(0,Plan!$C$6-SUMIF($H$6:$AU$6,"Min paid",H260:AU260)))</f>
        <v/>
      </c>
      <c r="D260" s="46">
        <f>SUMIF($H$6:$AU$6,"Interest",H260:AU260)</f>
        <v/>
      </c>
      <c r="E260" s="46">
        <f>SUMIF($H$6:$AU$6,"Min paid",H260:AU260)+SUMIF($H$6:$AU$6,"Extra paid",H260:AU260)</f>
        <v/>
      </c>
      <c r="F260" s="46">
        <f>SUMIF($H$6:$AU$6,"Balance",H260:AU260)</f>
        <v/>
      </c>
      <c r="G260" s="47">
        <f>IF(AND(F260&lt;=0.005,F259&gt;0.005),A260,"")</f>
        <v/>
      </c>
      <c r="H260" s="44">
        <f>ROUND(L259*N(Debts!$D$6)/12,2)</f>
        <v/>
      </c>
      <c r="I260" s="44">
        <f>MIN(N(Debts!$E$6),L259+H260)</f>
        <v/>
      </c>
      <c r="J260" s="44">
        <f>L259+H260-I260</f>
        <v/>
      </c>
      <c r="K260" s="44">
        <f>MIN(J260,MAX(0,$C260-SUMIFS($H260:$AU260,$H$6:$AU$6,"Rest",$H$5:$AU$5,"&lt;"&amp;J$5)))</f>
        <v/>
      </c>
      <c r="L260" s="44">
        <f>ROUND(J260-K260,2)</f>
        <v/>
      </c>
      <c r="M260" s="44">
        <f>ROUND(Q259*N(Debts!$D$7)/12,2)</f>
        <v/>
      </c>
      <c r="N260" s="44">
        <f>MIN(N(Debts!$E$7),Q259+M260)</f>
        <v/>
      </c>
      <c r="O260" s="44">
        <f>Q259+M260-N260</f>
        <v/>
      </c>
      <c r="P260" s="44">
        <f>MIN(O260,MAX(0,$C260-SUMIFS($H260:$AU260,$H$6:$AU$6,"Rest",$H$5:$AU$5,"&lt;"&amp;O$5)))</f>
        <v/>
      </c>
      <c r="Q260" s="44">
        <f>ROUND(O260-P260,2)</f>
        <v/>
      </c>
      <c r="R260" s="44">
        <f>ROUND(V259*N(Debts!$D$8)/12,2)</f>
        <v/>
      </c>
      <c r="S260" s="44">
        <f>MIN(N(Debts!$E$8),V259+R260)</f>
        <v/>
      </c>
      <c r="T260" s="44">
        <f>V259+R260-S260</f>
        <v/>
      </c>
      <c r="U260" s="44">
        <f>MIN(T260,MAX(0,$C260-SUMIFS($H260:$AU260,$H$6:$AU$6,"Rest",$H$5:$AU$5,"&lt;"&amp;T$5)))</f>
        <v/>
      </c>
      <c r="V260" s="44">
        <f>ROUND(T260-U260,2)</f>
        <v/>
      </c>
      <c r="W260" s="44">
        <f>ROUND(AA259*N(Debts!$D$9)/12,2)</f>
        <v/>
      </c>
      <c r="X260" s="44">
        <f>MIN(N(Debts!$E$9),AA259+W260)</f>
        <v/>
      </c>
      <c r="Y260" s="44">
        <f>AA259+W260-X260</f>
        <v/>
      </c>
      <c r="Z260" s="44">
        <f>MIN(Y260,MAX(0,$C260-SUMIFS($H260:$AU260,$H$6:$AU$6,"Rest",$H$5:$AU$5,"&lt;"&amp;Y$5)))</f>
        <v/>
      </c>
      <c r="AA260" s="44">
        <f>ROUND(Y260-Z260,2)</f>
        <v/>
      </c>
      <c r="AB260" s="44">
        <f>ROUND(AF259*N(Debts!$D$10)/12,2)</f>
        <v/>
      </c>
      <c r="AC260" s="44">
        <f>MIN(N(Debts!$E$10),AF259+AB260)</f>
        <v/>
      </c>
      <c r="AD260" s="44">
        <f>AF259+AB260-AC260</f>
        <v/>
      </c>
      <c r="AE260" s="44">
        <f>MIN(AD260,MAX(0,$C260-SUMIFS($H260:$AU260,$H$6:$AU$6,"Rest",$H$5:$AU$5,"&lt;"&amp;AD$5)))</f>
        <v/>
      </c>
      <c r="AF260" s="44">
        <f>ROUND(AD260-AE260,2)</f>
        <v/>
      </c>
      <c r="AG260" s="44">
        <f>ROUND(AK259*N(Debts!$D$11)/12,2)</f>
        <v/>
      </c>
      <c r="AH260" s="44">
        <f>MIN(N(Debts!$E$11),AK259+AG260)</f>
        <v/>
      </c>
      <c r="AI260" s="44">
        <f>AK259+AG260-AH260</f>
        <v/>
      </c>
      <c r="AJ260" s="44">
        <f>MIN(AI260,MAX(0,$C260-SUMIFS($H260:$AU260,$H$6:$AU$6,"Rest",$H$5:$AU$5,"&lt;"&amp;AI$5)))</f>
        <v/>
      </c>
      <c r="AK260" s="44">
        <f>ROUND(AI260-AJ260,2)</f>
        <v/>
      </c>
      <c r="AL260" s="44">
        <f>ROUND(AP259*N(Debts!$D$12)/12,2)</f>
        <v/>
      </c>
      <c r="AM260" s="44">
        <f>MIN(N(Debts!$E$12),AP259+AL260)</f>
        <v/>
      </c>
      <c r="AN260" s="44">
        <f>AP259+AL260-AM260</f>
        <v/>
      </c>
      <c r="AO260" s="44">
        <f>MIN(AN260,MAX(0,$C260-SUMIFS($H260:$AU260,$H$6:$AU$6,"Rest",$H$5:$AU$5,"&lt;"&amp;AN$5)))</f>
        <v/>
      </c>
      <c r="AP260" s="44">
        <f>ROUND(AN260-AO260,2)</f>
        <v/>
      </c>
      <c r="AQ260" s="44">
        <f>ROUND(AU259*N(Debts!$D$13)/12,2)</f>
        <v/>
      </c>
      <c r="AR260" s="44">
        <f>MIN(N(Debts!$E$13),AU259+AQ260)</f>
        <v/>
      </c>
      <c r="AS260" s="44">
        <f>AU259+AQ260-AR260</f>
        <v/>
      </c>
      <c r="AT260" s="44">
        <f>MIN(AS260,MAX(0,$C260-SUMIFS($H260:$AU260,$H$6:$AU$6,"Rest",$H$5:$AU$5,"&lt;"&amp;AS$5)))</f>
        <v/>
      </c>
      <c r="AU260" s="44">
        <f>ROUND(AS260-AT260,2)</f>
        <v/>
      </c>
    </row>
    <row r="261">
      <c r="A261" s="43" t="n">
        <v>254</v>
      </c>
      <c r="B261" s="45">
        <f>EDATE(Plan!$C$7,A261-1)</f>
        <v/>
      </c>
      <c r="C261" s="46">
        <f>IF(F260&lt;=0.005,0,MAX(0,Plan!$C$6-SUMIF($H$6:$AU$6,"Min paid",H261:AU261)))</f>
        <v/>
      </c>
      <c r="D261" s="46">
        <f>SUMIF($H$6:$AU$6,"Interest",H261:AU261)</f>
        <v/>
      </c>
      <c r="E261" s="46">
        <f>SUMIF($H$6:$AU$6,"Min paid",H261:AU261)+SUMIF($H$6:$AU$6,"Extra paid",H261:AU261)</f>
        <v/>
      </c>
      <c r="F261" s="46">
        <f>SUMIF($H$6:$AU$6,"Balance",H261:AU261)</f>
        <v/>
      </c>
      <c r="G261" s="47">
        <f>IF(AND(F261&lt;=0.005,F260&gt;0.005),A261,"")</f>
        <v/>
      </c>
      <c r="H261" s="44">
        <f>ROUND(L260*N(Debts!$D$6)/12,2)</f>
        <v/>
      </c>
      <c r="I261" s="44">
        <f>MIN(N(Debts!$E$6),L260+H261)</f>
        <v/>
      </c>
      <c r="J261" s="44">
        <f>L260+H261-I261</f>
        <v/>
      </c>
      <c r="K261" s="44">
        <f>MIN(J261,MAX(0,$C261-SUMIFS($H261:$AU261,$H$6:$AU$6,"Rest",$H$5:$AU$5,"&lt;"&amp;J$5)))</f>
        <v/>
      </c>
      <c r="L261" s="44">
        <f>ROUND(J261-K261,2)</f>
        <v/>
      </c>
      <c r="M261" s="44">
        <f>ROUND(Q260*N(Debts!$D$7)/12,2)</f>
        <v/>
      </c>
      <c r="N261" s="44">
        <f>MIN(N(Debts!$E$7),Q260+M261)</f>
        <v/>
      </c>
      <c r="O261" s="44">
        <f>Q260+M261-N261</f>
        <v/>
      </c>
      <c r="P261" s="44">
        <f>MIN(O261,MAX(0,$C261-SUMIFS($H261:$AU261,$H$6:$AU$6,"Rest",$H$5:$AU$5,"&lt;"&amp;O$5)))</f>
        <v/>
      </c>
      <c r="Q261" s="44">
        <f>ROUND(O261-P261,2)</f>
        <v/>
      </c>
      <c r="R261" s="44">
        <f>ROUND(V260*N(Debts!$D$8)/12,2)</f>
        <v/>
      </c>
      <c r="S261" s="44">
        <f>MIN(N(Debts!$E$8),V260+R261)</f>
        <v/>
      </c>
      <c r="T261" s="44">
        <f>V260+R261-S261</f>
        <v/>
      </c>
      <c r="U261" s="44">
        <f>MIN(T261,MAX(0,$C261-SUMIFS($H261:$AU261,$H$6:$AU$6,"Rest",$H$5:$AU$5,"&lt;"&amp;T$5)))</f>
        <v/>
      </c>
      <c r="V261" s="44">
        <f>ROUND(T261-U261,2)</f>
        <v/>
      </c>
      <c r="W261" s="44">
        <f>ROUND(AA260*N(Debts!$D$9)/12,2)</f>
        <v/>
      </c>
      <c r="X261" s="44">
        <f>MIN(N(Debts!$E$9),AA260+W261)</f>
        <v/>
      </c>
      <c r="Y261" s="44">
        <f>AA260+W261-X261</f>
        <v/>
      </c>
      <c r="Z261" s="44">
        <f>MIN(Y261,MAX(0,$C261-SUMIFS($H261:$AU261,$H$6:$AU$6,"Rest",$H$5:$AU$5,"&lt;"&amp;Y$5)))</f>
        <v/>
      </c>
      <c r="AA261" s="44">
        <f>ROUND(Y261-Z261,2)</f>
        <v/>
      </c>
      <c r="AB261" s="44">
        <f>ROUND(AF260*N(Debts!$D$10)/12,2)</f>
        <v/>
      </c>
      <c r="AC261" s="44">
        <f>MIN(N(Debts!$E$10),AF260+AB261)</f>
        <v/>
      </c>
      <c r="AD261" s="44">
        <f>AF260+AB261-AC261</f>
        <v/>
      </c>
      <c r="AE261" s="44">
        <f>MIN(AD261,MAX(0,$C261-SUMIFS($H261:$AU261,$H$6:$AU$6,"Rest",$H$5:$AU$5,"&lt;"&amp;AD$5)))</f>
        <v/>
      </c>
      <c r="AF261" s="44">
        <f>ROUND(AD261-AE261,2)</f>
        <v/>
      </c>
      <c r="AG261" s="44">
        <f>ROUND(AK260*N(Debts!$D$11)/12,2)</f>
        <v/>
      </c>
      <c r="AH261" s="44">
        <f>MIN(N(Debts!$E$11),AK260+AG261)</f>
        <v/>
      </c>
      <c r="AI261" s="44">
        <f>AK260+AG261-AH261</f>
        <v/>
      </c>
      <c r="AJ261" s="44">
        <f>MIN(AI261,MAX(0,$C261-SUMIFS($H261:$AU261,$H$6:$AU$6,"Rest",$H$5:$AU$5,"&lt;"&amp;AI$5)))</f>
        <v/>
      </c>
      <c r="AK261" s="44">
        <f>ROUND(AI261-AJ261,2)</f>
        <v/>
      </c>
      <c r="AL261" s="44">
        <f>ROUND(AP260*N(Debts!$D$12)/12,2)</f>
        <v/>
      </c>
      <c r="AM261" s="44">
        <f>MIN(N(Debts!$E$12),AP260+AL261)</f>
        <v/>
      </c>
      <c r="AN261" s="44">
        <f>AP260+AL261-AM261</f>
        <v/>
      </c>
      <c r="AO261" s="44">
        <f>MIN(AN261,MAX(0,$C261-SUMIFS($H261:$AU261,$H$6:$AU$6,"Rest",$H$5:$AU$5,"&lt;"&amp;AN$5)))</f>
        <v/>
      </c>
      <c r="AP261" s="44">
        <f>ROUND(AN261-AO261,2)</f>
        <v/>
      </c>
      <c r="AQ261" s="44">
        <f>ROUND(AU260*N(Debts!$D$13)/12,2)</f>
        <v/>
      </c>
      <c r="AR261" s="44">
        <f>MIN(N(Debts!$E$13),AU260+AQ261)</f>
        <v/>
      </c>
      <c r="AS261" s="44">
        <f>AU260+AQ261-AR261</f>
        <v/>
      </c>
      <c r="AT261" s="44">
        <f>MIN(AS261,MAX(0,$C261-SUMIFS($H261:$AU261,$H$6:$AU$6,"Rest",$H$5:$AU$5,"&lt;"&amp;AS$5)))</f>
        <v/>
      </c>
      <c r="AU261" s="44">
        <f>ROUND(AS261-AT261,2)</f>
        <v/>
      </c>
    </row>
    <row r="262">
      <c r="A262" s="43" t="n">
        <v>255</v>
      </c>
      <c r="B262" s="45">
        <f>EDATE(Plan!$C$7,A262-1)</f>
        <v/>
      </c>
      <c r="C262" s="46">
        <f>IF(F261&lt;=0.005,0,MAX(0,Plan!$C$6-SUMIF($H$6:$AU$6,"Min paid",H262:AU262)))</f>
        <v/>
      </c>
      <c r="D262" s="46">
        <f>SUMIF($H$6:$AU$6,"Interest",H262:AU262)</f>
        <v/>
      </c>
      <c r="E262" s="46">
        <f>SUMIF($H$6:$AU$6,"Min paid",H262:AU262)+SUMIF($H$6:$AU$6,"Extra paid",H262:AU262)</f>
        <v/>
      </c>
      <c r="F262" s="46">
        <f>SUMIF($H$6:$AU$6,"Balance",H262:AU262)</f>
        <v/>
      </c>
      <c r="G262" s="47">
        <f>IF(AND(F262&lt;=0.005,F261&gt;0.005),A262,"")</f>
        <v/>
      </c>
      <c r="H262" s="44">
        <f>ROUND(L261*N(Debts!$D$6)/12,2)</f>
        <v/>
      </c>
      <c r="I262" s="44">
        <f>MIN(N(Debts!$E$6),L261+H262)</f>
        <v/>
      </c>
      <c r="J262" s="44">
        <f>L261+H262-I262</f>
        <v/>
      </c>
      <c r="K262" s="44">
        <f>MIN(J262,MAX(0,$C262-SUMIFS($H262:$AU262,$H$6:$AU$6,"Rest",$H$5:$AU$5,"&lt;"&amp;J$5)))</f>
        <v/>
      </c>
      <c r="L262" s="44">
        <f>ROUND(J262-K262,2)</f>
        <v/>
      </c>
      <c r="M262" s="44">
        <f>ROUND(Q261*N(Debts!$D$7)/12,2)</f>
        <v/>
      </c>
      <c r="N262" s="44">
        <f>MIN(N(Debts!$E$7),Q261+M262)</f>
        <v/>
      </c>
      <c r="O262" s="44">
        <f>Q261+M262-N262</f>
        <v/>
      </c>
      <c r="P262" s="44">
        <f>MIN(O262,MAX(0,$C262-SUMIFS($H262:$AU262,$H$6:$AU$6,"Rest",$H$5:$AU$5,"&lt;"&amp;O$5)))</f>
        <v/>
      </c>
      <c r="Q262" s="44">
        <f>ROUND(O262-P262,2)</f>
        <v/>
      </c>
      <c r="R262" s="44">
        <f>ROUND(V261*N(Debts!$D$8)/12,2)</f>
        <v/>
      </c>
      <c r="S262" s="44">
        <f>MIN(N(Debts!$E$8),V261+R262)</f>
        <v/>
      </c>
      <c r="T262" s="44">
        <f>V261+R262-S262</f>
        <v/>
      </c>
      <c r="U262" s="44">
        <f>MIN(T262,MAX(0,$C262-SUMIFS($H262:$AU262,$H$6:$AU$6,"Rest",$H$5:$AU$5,"&lt;"&amp;T$5)))</f>
        <v/>
      </c>
      <c r="V262" s="44">
        <f>ROUND(T262-U262,2)</f>
        <v/>
      </c>
      <c r="W262" s="44">
        <f>ROUND(AA261*N(Debts!$D$9)/12,2)</f>
        <v/>
      </c>
      <c r="X262" s="44">
        <f>MIN(N(Debts!$E$9),AA261+W262)</f>
        <v/>
      </c>
      <c r="Y262" s="44">
        <f>AA261+W262-X262</f>
        <v/>
      </c>
      <c r="Z262" s="44">
        <f>MIN(Y262,MAX(0,$C262-SUMIFS($H262:$AU262,$H$6:$AU$6,"Rest",$H$5:$AU$5,"&lt;"&amp;Y$5)))</f>
        <v/>
      </c>
      <c r="AA262" s="44">
        <f>ROUND(Y262-Z262,2)</f>
        <v/>
      </c>
      <c r="AB262" s="44">
        <f>ROUND(AF261*N(Debts!$D$10)/12,2)</f>
        <v/>
      </c>
      <c r="AC262" s="44">
        <f>MIN(N(Debts!$E$10),AF261+AB262)</f>
        <v/>
      </c>
      <c r="AD262" s="44">
        <f>AF261+AB262-AC262</f>
        <v/>
      </c>
      <c r="AE262" s="44">
        <f>MIN(AD262,MAX(0,$C262-SUMIFS($H262:$AU262,$H$6:$AU$6,"Rest",$H$5:$AU$5,"&lt;"&amp;AD$5)))</f>
        <v/>
      </c>
      <c r="AF262" s="44">
        <f>ROUND(AD262-AE262,2)</f>
        <v/>
      </c>
      <c r="AG262" s="44">
        <f>ROUND(AK261*N(Debts!$D$11)/12,2)</f>
        <v/>
      </c>
      <c r="AH262" s="44">
        <f>MIN(N(Debts!$E$11),AK261+AG262)</f>
        <v/>
      </c>
      <c r="AI262" s="44">
        <f>AK261+AG262-AH262</f>
        <v/>
      </c>
      <c r="AJ262" s="44">
        <f>MIN(AI262,MAX(0,$C262-SUMIFS($H262:$AU262,$H$6:$AU$6,"Rest",$H$5:$AU$5,"&lt;"&amp;AI$5)))</f>
        <v/>
      </c>
      <c r="AK262" s="44">
        <f>ROUND(AI262-AJ262,2)</f>
        <v/>
      </c>
      <c r="AL262" s="44">
        <f>ROUND(AP261*N(Debts!$D$12)/12,2)</f>
        <v/>
      </c>
      <c r="AM262" s="44">
        <f>MIN(N(Debts!$E$12),AP261+AL262)</f>
        <v/>
      </c>
      <c r="AN262" s="44">
        <f>AP261+AL262-AM262</f>
        <v/>
      </c>
      <c r="AO262" s="44">
        <f>MIN(AN262,MAX(0,$C262-SUMIFS($H262:$AU262,$H$6:$AU$6,"Rest",$H$5:$AU$5,"&lt;"&amp;AN$5)))</f>
        <v/>
      </c>
      <c r="AP262" s="44">
        <f>ROUND(AN262-AO262,2)</f>
        <v/>
      </c>
      <c r="AQ262" s="44">
        <f>ROUND(AU261*N(Debts!$D$13)/12,2)</f>
        <v/>
      </c>
      <c r="AR262" s="44">
        <f>MIN(N(Debts!$E$13),AU261+AQ262)</f>
        <v/>
      </c>
      <c r="AS262" s="44">
        <f>AU261+AQ262-AR262</f>
        <v/>
      </c>
      <c r="AT262" s="44">
        <f>MIN(AS262,MAX(0,$C262-SUMIFS($H262:$AU262,$H$6:$AU$6,"Rest",$H$5:$AU$5,"&lt;"&amp;AS$5)))</f>
        <v/>
      </c>
      <c r="AU262" s="44">
        <f>ROUND(AS262-AT262,2)</f>
        <v/>
      </c>
    </row>
    <row r="263">
      <c r="A263" s="43" t="n">
        <v>256</v>
      </c>
      <c r="B263" s="45">
        <f>EDATE(Plan!$C$7,A263-1)</f>
        <v/>
      </c>
      <c r="C263" s="46">
        <f>IF(F262&lt;=0.005,0,MAX(0,Plan!$C$6-SUMIF($H$6:$AU$6,"Min paid",H263:AU263)))</f>
        <v/>
      </c>
      <c r="D263" s="46">
        <f>SUMIF($H$6:$AU$6,"Interest",H263:AU263)</f>
        <v/>
      </c>
      <c r="E263" s="46">
        <f>SUMIF($H$6:$AU$6,"Min paid",H263:AU263)+SUMIF($H$6:$AU$6,"Extra paid",H263:AU263)</f>
        <v/>
      </c>
      <c r="F263" s="46">
        <f>SUMIF($H$6:$AU$6,"Balance",H263:AU263)</f>
        <v/>
      </c>
      <c r="G263" s="47">
        <f>IF(AND(F263&lt;=0.005,F262&gt;0.005),A263,"")</f>
        <v/>
      </c>
      <c r="H263" s="44">
        <f>ROUND(L262*N(Debts!$D$6)/12,2)</f>
        <v/>
      </c>
      <c r="I263" s="44">
        <f>MIN(N(Debts!$E$6),L262+H263)</f>
        <v/>
      </c>
      <c r="J263" s="44">
        <f>L262+H263-I263</f>
        <v/>
      </c>
      <c r="K263" s="44">
        <f>MIN(J263,MAX(0,$C263-SUMIFS($H263:$AU263,$H$6:$AU$6,"Rest",$H$5:$AU$5,"&lt;"&amp;J$5)))</f>
        <v/>
      </c>
      <c r="L263" s="44">
        <f>ROUND(J263-K263,2)</f>
        <v/>
      </c>
      <c r="M263" s="44">
        <f>ROUND(Q262*N(Debts!$D$7)/12,2)</f>
        <v/>
      </c>
      <c r="N263" s="44">
        <f>MIN(N(Debts!$E$7),Q262+M263)</f>
        <v/>
      </c>
      <c r="O263" s="44">
        <f>Q262+M263-N263</f>
        <v/>
      </c>
      <c r="P263" s="44">
        <f>MIN(O263,MAX(0,$C263-SUMIFS($H263:$AU263,$H$6:$AU$6,"Rest",$H$5:$AU$5,"&lt;"&amp;O$5)))</f>
        <v/>
      </c>
      <c r="Q263" s="44">
        <f>ROUND(O263-P263,2)</f>
        <v/>
      </c>
      <c r="R263" s="44">
        <f>ROUND(V262*N(Debts!$D$8)/12,2)</f>
        <v/>
      </c>
      <c r="S263" s="44">
        <f>MIN(N(Debts!$E$8),V262+R263)</f>
        <v/>
      </c>
      <c r="T263" s="44">
        <f>V262+R263-S263</f>
        <v/>
      </c>
      <c r="U263" s="44">
        <f>MIN(T263,MAX(0,$C263-SUMIFS($H263:$AU263,$H$6:$AU$6,"Rest",$H$5:$AU$5,"&lt;"&amp;T$5)))</f>
        <v/>
      </c>
      <c r="V263" s="44">
        <f>ROUND(T263-U263,2)</f>
        <v/>
      </c>
      <c r="W263" s="44">
        <f>ROUND(AA262*N(Debts!$D$9)/12,2)</f>
        <v/>
      </c>
      <c r="X263" s="44">
        <f>MIN(N(Debts!$E$9),AA262+W263)</f>
        <v/>
      </c>
      <c r="Y263" s="44">
        <f>AA262+W263-X263</f>
        <v/>
      </c>
      <c r="Z263" s="44">
        <f>MIN(Y263,MAX(0,$C263-SUMIFS($H263:$AU263,$H$6:$AU$6,"Rest",$H$5:$AU$5,"&lt;"&amp;Y$5)))</f>
        <v/>
      </c>
      <c r="AA263" s="44">
        <f>ROUND(Y263-Z263,2)</f>
        <v/>
      </c>
      <c r="AB263" s="44">
        <f>ROUND(AF262*N(Debts!$D$10)/12,2)</f>
        <v/>
      </c>
      <c r="AC263" s="44">
        <f>MIN(N(Debts!$E$10),AF262+AB263)</f>
        <v/>
      </c>
      <c r="AD263" s="44">
        <f>AF262+AB263-AC263</f>
        <v/>
      </c>
      <c r="AE263" s="44">
        <f>MIN(AD263,MAX(0,$C263-SUMIFS($H263:$AU263,$H$6:$AU$6,"Rest",$H$5:$AU$5,"&lt;"&amp;AD$5)))</f>
        <v/>
      </c>
      <c r="AF263" s="44">
        <f>ROUND(AD263-AE263,2)</f>
        <v/>
      </c>
      <c r="AG263" s="44">
        <f>ROUND(AK262*N(Debts!$D$11)/12,2)</f>
        <v/>
      </c>
      <c r="AH263" s="44">
        <f>MIN(N(Debts!$E$11),AK262+AG263)</f>
        <v/>
      </c>
      <c r="AI263" s="44">
        <f>AK262+AG263-AH263</f>
        <v/>
      </c>
      <c r="AJ263" s="44">
        <f>MIN(AI263,MAX(0,$C263-SUMIFS($H263:$AU263,$H$6:$AU$6,"Rest",$H$5:$AU$5,"&lt;"&amp;AI$5)))</f>
        <v/>
      </c>
      <c r="AK263" s="44">
        <f>ROUND(AI263-AJ263,2)</f>
        <v/>
      </c>
      <c r="AL263" s="44">
        <f>ROUND(AP262*N(Debts!$D$12)/12,2)</f>
        <v/>
      </c>
      <c r="AM263" s="44">
        <f>MIN(N(Debts!$E$12),AP262+AL263)</f>
        <v/>
      </c>
      <c r="AN263" s="44">
        <f>AP262+AL263-AM263</f>
        <v/>
      </c>
      <c r="AO263" s="44">
        <f>MIN(AN263,MAX(0,$C263-SUMIFS($H263:$AU263,$H$6:$AU$6,"Rest",$H$5:$AU$5,"&lt;"&amp;AN$5)))</f>
        <v/>
      </c>
      <c r="AP263" s="44">
        <f>ROUND(AN263-AO263,2)</f>
        <v/>
      </c>
      <c r="AQ263" s="44">
        <f>ROUND(AU262*N(Debts!$D$13)/12,2)</f>
        <v/>
      </c>
      <c r="AR263" s="44">
        <f>MIN(N(Debts!$E$13),AU262+AQ263)</f>
        <v/>
      </c>
      <c r="AS263" s="44">
        <f>AU262+AQ263-AR263</f>
        <v/>
      </c>
      <c r="AT263" s="44">
        <f>MIN(AS263,MAX(0,$C263-SUMIFS($H263:$AU263,$H$6:$AU$6,"Rest",$H$5:$AU$5,"&lt;"&amp;AS$5)))</f>
        <v/>
      </c>
      <c r="AU263" s="44">
        <f>ROUND(AS263-AT263,2)</f>
        <v/>
      </c>
    </row>
    <row r="264">
      <c r="A264" s="43" t="n">
        <v>257</v>
      </c>
      <c r="B264" s="45">
        <f>EDATE(Plan!$C$7,A264-1)</f>
        <v/>
      </c>
      <c r="C264" s="46">
        <f>IF(F263&lt;=0.005,0,MAX(0,Plan!$C$6-SUMIF($H$6:$AU$6,"Min paid",H264:AU264)))</f>
        <v/>
      </c>
      <c r="D264" s="46">
        <f>SUMIF($H$6:$AU$6,"Interest",H264:AU264)</f>
        <v/>
      </c>
      <c r="E264" s="46">
        <f>SUMIF($H$6:$AU$6,"Min paid",H264:AU264)+SUMIF($H$6:$AU$6,"Extra paid",H264:AU264)</f>
        <v/>
      </c>
      <c r="F264" s="46">
        <f>SUMIF($H$6:$AU$6,"Balance",H264:AU264)</f>
        <v/>
      </c>
      <c r="G264" s="47">
        <f>IF(AND(F264&lt;=0.005,F263&gt;0.005),A264,"")</f>
        <v/>
      </c>
      <c r="H264" s="44">
        <f>ROUND(L263*N(Debts!$D$6)/12,2)</f>
        <v/>
      </c>
      <c r="I264" s="44">
        <f>MIN(N(Debts!$E$6),L263+H264)</f>
        <v/>
      </c>
      <c r="J264" s="44">
        <f>L263+H264-I264</f>
        <v/>
      </c>
      <c r="K264" s="44">
        <f>MIN(J264,MAX(0,$C264-SUMIFS($H264:$AU264,$H$6:$AU$6,"Rest",$H$5:$AU$5,"&lt;"&amp;J$5)))</f>
        <v/>
      </c>
      <c r="L264" s="44">
        <f>ROUND(J264-K264,2)</f>
        <v/>
      </c>
      <c r="M264" s="44">
        <f>ROUND(Q263*N(Debts!$D$7)/12,2)</f>
        <v/>
      </c>
      <c r="N264" s="44">
        <f>MIN(N(Debts!$E$7),Q263+M264)</f>
        <v/>
      </c>
      <c r="O264" s="44">
        <f>Q263+M264-N264</f>
        <v/>
      </c>
      <c r="P264" s="44">
        <f>MIN(O264,MAX(0,$C264-SUMIFS($H264:$AU264,$H$6:$AU$6,"Rest",$H$5:$AU$5,"&lt;"&amp;O$5)))</f>
        <v/>
      </c>
      <c r="Q264" s="44">
        <f>ROUND(O264-P264,2)</f>
        <v/>
      </c>
      <c r="R264" s="44">
        <f>ROUND(V263*N(Debts!$D$8)/12,2)</f>
        <v/>
      </c>
      <c r="S264" s="44">
        <f>MIN(N(Debts!$E$8),V263+R264)</f>
        <v/>
      </c>
      <c r="T264" s="44">
        <f>V263+R264-S264</f>
        <v/>
      </c>
      <c r="U264" s="44">
        <f>MIN(T264,MAX(0,$C264-SUMIFS($H264:$AU264,$H$6:$AU$6,"Rest",$H$5:$AU$5,"&lt;"&amp;T$5)))</f>
        <v/>
      </c>
      <c r="V264" s="44">
        <f>ROUND(T264-U264,2)</f>
        <v/>
      </c>
      <c r="W264" s="44">
        <f>ROUND(AA263*N(Debts!$D$9)/12,2)</f>
        <v/>
      </c>
      <c r="X264" s="44">
        <f>MIN(N(Debts!$E$9),AA263+W264)</f>
        <v/>
      </c>
      <c r="Y264" s="44">
        <f>AA263+W264-X264</f>
        <v/>
      </c>
      <c r="Z264" s="44">
        <f>MIN(Y264,MAX(0,$C264-SUMIFS($H264:$AU264,$H$6:$AU$6,"Rest",$H$5:$AU$5,"&lt;"&amp;Y$5)))</f>
        <v/>
      </c>
      <c r="AA264" s="44">
        <f>ROUND(Y264-Z264,2)</f>
        <v/>
      </c>
      <c r="AB264" s="44">
        <f>ROUND(AF263*N(Debts!$D$10)/12,2)</f>
        <v/>
      </c>
      <c r="AC264" s="44">
        <f>MIN(N(Debts!$E$10),AF263+AB264)</f>
        <v/>
      </c>
      <c r="AD264" s="44">
        <f>AF263+AB264-AC264</f>
        <v/>
      </c>
      <c r="AE264" s="44">
        <f>MIN(AD264,MAX(0,$C264-SUMIFS($H264:$AU264,$H$6:$AU$6,"Rest",$H$5:$AU$5,"&lt;"&amp;AD$5)))</f>
        <v/>
      </c>
      <c r="AF264" s="44">
        <f>ROUND(AD264-AE264,2)</f>
        <v/>
      </c>
      <c r="AG264" s="44">
        <f>ROUND(AK263*N(Debts!$D$11)/12,2)</f>
        <v/>
      </c>
      <c r="AH264" s="44">
        <f>MIN(N(Debts!$E$11),AK263+AG264)</f>
        <v/>
      </c>
      <c r="AI264" s="44">
        <f>AK263+AG264-AH264</f>
        <v/>
      </c>
      <c r="AJ264" s="44">
        <f>MIN(AI264,MAX(0,$C264-SUMIFS($H264:$AU264,$H$6:$AU$6,"Rest",$H$5:$AU$5,"&lt;"&amp;AI$5)))</f>
        <v/>
      </c>
      <c r="AK264" s="44">
        <f>ROUND(AI264-AJ264,2)</f>
        <v/>
      </c>
      <c r="AL264" s="44">
        <f>ROUND(AP263*N(Debts!$D$12)/12,2)</f>
        <v/>
      </c>
      <c r="AM264" s="44">
        <f>MIN(N(Debts!$E$12),AP263+AL264)</f>
        <v/>
      </c>
      <c r="AN264" s="44">
        <f>AP263+AL264-AM264</f>
        <v/>
      </c>
      <c r="AO264" s="44">
        <f>MIN(AN264,MAX(0,$C264-SUMIFS($H264:$AU264,$H$6:$AU$6,"Rest",$H$5:$AU$5,"&lt;"&amp;AN$5)))</f>
        <v/>
      </c>
      <c r="AP264" s="44">
        <f>ROUND(AN264-AO264,2)</f>
        <v/>
      </c>
      <c r="AQ264" s="44">
        <f>ROUND(AU263*N(Debts!$D$13)/12,2)</f>
        <v/>
      </c>
      <c r="AR264" s="44">
        <f>MIN(N(Debts!$E$13),AU263+AQ264)</f>
        <v/>
      </c>
      <c r="AS264" s="44">
        <f>AU263+AQ264-AR264</f>
        <v/>
      </c>
      <c r="AT264" s="44">
        <f>MIN(AS264,MAX(0,$C264-SUMIFS($H264:$AU264,$H$6:$AU$6,"Rest",$H$5:$AU$5,"&lt;"&amp;AS$5)))</f>
        <v/>
      </c>
      <c r="AU264" s="44">
        <f>ROUND(AS264-AT264,2)</f>
        <v/>
      </c>
    </row>
    <row r="265">
      <c r="A265" s="43" t="n">
        <v>258</v>
      </c>
      <c r="B265" s="45">
        <f>EDATE(Plan!$C$7,A265-1)</f>
        <v/>
      </c>
      <c r="C265" s="46">
        <f>IF(F264&lt;=0.005,0,MAX(0,Plan!$C$6-SUMIF($H$6:$AU$6,"Min paid",H265:AU265)))</f>
        <v/>
      </c>
      <c r="D265" s="46">
        <f>SUMIF($H$6:$AU$6,"Interest",H265:AU265)</f>
        <v/>
      </c>
      <c r="E265" s="46">
        <f>SUMIF($H$6:$AU$6,"Min paid",H265:AU265)+SUMIF($H$6:$AU$6,"Extra paid",H265:AU265)</f>
        <v/>
      </c>
      <c r="F265" s="46">
        <f>SUMIF($H$6:$AU$6,"Balance",H265:AU265)</f>
        <v/>
      </c>
      <c r="G265" s="47">
        <f>IF(AND(F265&lt;=0.005,F264&gt;0.005),A265,"")</f>
        <v/>
      </c>
      <c r="H265" s="44">
        <f>ROUND(L264*N(Debts!$D$6)/12,2)</f>
        <v/>
      </c>
      <c r="I265" s="44">
        <f>MIN(N(Debts!$E$6),L264+H265)</f>
        <v/>
      </c>
      <c r="J265" s="44">
        <f>L264+H265-I265</f>
        <v/>
      </c>
      <c r="K265" s="44">
        <f>MIN(J265,MAX(0,$C265-SUMIFS($H265:$AU265,$H$6:$AU$6,"Rest",$H$5:$AU$5,"&lt;"&amp;J$5)))</f>
        <v/>
      </c>
      <c r="L265" s="44">
        <f>ROUND(J265-K265,2)</f>
        <v/>
      </c>
      <c r="M265" s="44">
        <f>ROUND(Q264*N(Debts!$D$7)/12,2)</f>
        <v/>
      </c>
      <c r="N265" s="44">
        <f>MIN(N(Debts!$E$7),Q264+M265)</f>
        <v/>
      </c>
      <c r="O265" s="44">
        <f>Q264+M265-N265</f>
        <v/>
      </c>
      <c r="P265" s="44">
        <f>MIN(O265,MAX(0,$C265-SUMIFS($H265:$AU265,$H$6:$AU$6,"Rest",$H$5:$AU$5,"&lt;"&amp;O$5)))</f>
        <v/>
      </c>
      <c r="Q265" s="44">
        <f>ROUND(O265-P265,2)</f>
        <v/>
      </c>
      <c r="R265" s="44">
        <f>ROUND(V264*N(Debts!$D$8)/12,2)</f>
        <v/>
      </c>
      <c r="S265" s="44">
        <f>MIN(N(Debts!$E$8),V264+R265)</f>
        <v/>
      </c>
      <c r="T265" s="44">
        <f>V264+R265-S265</f>
        <v/>
      </c>
      <c r="U265" s="44">
        <f>MIN(T265,MAX(0,$C265-SUMIFS($H265:$AU265,$H$6:$AU$6,"Rest",$H$5:$AU$5,"&lt;"&amp;T$5)))</f>
        <v/>
      </c>
      <c r="V265" s="44">
        <f>ROUND(T265-U265,2)</f>
        <v/>
      </c>
      <c r="W265" s="44">
        <f>ROUND(AA264*N(Debts!$D$9)/12,2)</f>
        <v/>
      </c>
      <c r="X265" s="44">
        <f>MIN(N(Debts!$E$9),AA264+W265)</f>
        <v/>
      </c>
      <c r="Y265" s="44">
        <f>AA264+W265-X265</f>
        <v/>
      </c>
      <c r="Z265" s="44">
        <f>MIN(Y265,MAX(0,$C265-SUMIFS($H265:$AU265,$H$6:$AU$6,"Rest",$H$5:$AU$5,"&lt;"&amp;Y$5)))</f>
        <v/>
      </c>
      <c r="AA265" s="44">
        <f>ROUND(Y265-Z265,2)</f>
        <v/>
      </c>
      <c r="AB265" s="44">
        <f>ROUND(AF264*N(Debts!$D$10)/12,2)</f>
        <v/>
      </c>
      <c r="AC265" s="44">
        <f>MIN(N(Debts!$E$10),AF264+AB265)</f>
        <v/>
      </c>
      <c r="AD265" s="44">
        <f>AF264+AB265-AC265</f>
        <v/>
      </c>
      <c r="AE265" s="44">
        <f>MIN(AD265,MAX(0,$C265-SUMIFS($H265:$AU265,$H$6:$AU$6,"Rest",$H$5:$AU$5,"&lt;"&amp;AD$5)))</f>
        <v/>
      </c>
      <c r="AF265" s="44">
        <f>ROUND(AD265-AE265,2)</f>
        <v/>
      </c>
      <c r="AG265" s="44">
        <f>ROUND(AK264*N(Debts!$D$11)/12,2)</f>
        <v/>
      </c>
      <c r="AH265" s="44">
        <f>MIN(N(Debts!$E$11),AK264+AG265)</f>
        <v/>
      </c>
      <c r="AI265" s="44">
        <f>AK264+AG265-AH265</f>
        <v/>
      </c>
      <c r="AJ265" s="44">
        <f>MIN(AI265,MAX(0,$C265-SUMIFS($H265:$AU265,$H$6:$AU$6,"Rest",$H$5:$AU$5,"&lt;"&amp;AI$5)))</f>
        <v/>
      </c>
      <c r="AK265" s="44">
        <f>ROUND(AI265-AJ265,2)</f>
        <v/>
      </c>
      <c r="AL265" s="44">
        <f>ROUND(AP264*N(Debts!$D$12)/12,2)</f>
        <v/>
      </c>
      <c r="AM265" s="44">
        <f>MIN(N(Debts!$E$12),AP264+AL265)</f>
        <v/>
      </c>
      <c r="AN265" s="44">
        <f>AP264+AL265-AM265</f>
        <v/>
      </c>
      <c r="AO265" s="44">
        <f>MIN(AN265,MAX(0,$C265-SUMIFS($H265:$AU265,$H$6:$AU$6,"Rest",$H$5:$AU$5,"&lt;"&amp;AN$5)))</f>
        <v/>
      </c>
      <c r="AP265" s="44">
        <f>ROUND(AN265-AO265,2)</f>
        <v/>
      </c>
      <c r="AQ265" s="44">
        <f>ROUND(AU264*N(Debts!$D$13)/12,2)</f>
        <v/>
      </c>
      <c r="AR265" s="44">
        <f>MIN(N(Debts!$E$13),AU264+AQ265)</f>
        <v/>
      </c>
      <c r="AS265" s="44">
        <f>AU264+AQ265-AR265</f>
        <v/>
      </c>
      <c r="AT265" s="44">
        <f>MIN(AS265,MAX(0,$C265-SUMIFS($H265:$AU265,$H$6:$AU$6,"Rest",$H$5:$AU$5,"&lt;"&amp;AS$5)))</f>
        <v/>
      </c>
      <c r="AU265" s="44">
        <f>ROUND(AS265-AT265,2)</f>
        <v/>
      </c>
    </row>
    <row r="266">
      <c r="A266" s="43" t="n">
        <v>259</v>
      </c>
      <c r="B266" s="45">
        <f>EDATE(Plan!$C$7,A266-1)</f>
        <v/>
      </c>
      <c r="C266" s="46">
        <f>IF(F265&lt;=0.005,0,MAX(0,Plan!$C$6-SUMIF($H$6:$AU$6,"Min paid",H266:AU266)))</f>
        <v/>
      </c>
      <c r="D266" s="46">
        <f>SUMIF($H$6:$AU$6,"Interest",H266:AU266)</f>
        <v/>
      </c>
      <c r="E266" s="46">
        <f>SUMIF($H$6:$AU$6,"Min paid",H266:AU266)+SUMIF($H$6:$AU$6,"Extra paid",H266:AU266)</f>
        <v/>
      </c>
      <c r="F266" s="46">
        <f>SUMIF($H$6:$AU$6,"Balance",H266:AU266)</f>
        <v/>
      </c>
      <c r="G266" s="47">
        <f>IF(AND(F266&lt;=0.005,F265&gt;0.005),A266,"")</f>
        <v/>
      </c>
      <c r="H266" s="44">
        <f>ROUND(L265*N(Debts!$D$6)/12,2)</f>
        <v/>
      </c>
      <c r="I266" s="44">
        <f>MIN(N(Debts!$E$6),L265+H266)</f>
        <v/>
      </c>
      <c r="J266" s="44">
        <f>L265+H266-I266</f>
        <v/>
      </c>
      <c r="K266" s="44">
        <f>MIN(J266,MAX(0,$C266-SUMIFS($H266:$AU266,$H$6:$AU$6,"Rest",$H$5:$AU$5,"&lt;"&amp;J$5)))</f>
        <v/>
      </c>
      <c r="L266" s="44">
        <f>ROUND(J266-K266,2)</f>
        <v/>
      </c>
      <c r="M266" s="44">
        <f>ROUND(Q265*N(Debts!$D$7)/12,2)</f>
        <v/>
      </c>
      <c r="N266" s="44">
        <f>MIN(N(Debts!$E$7),Q265+M266)</f>
        <v/>
      </c>
      <c r="O266" s="44">
        <f>Q265+M266-N266</f>
        <v/>
      </c>
      <c r="P266" s="44">
        <f>MIN(O266,MAX(0,$C266-SUMIFS($H266:$AU266,$H$6:$AU$6,"Rest",$H$5:$AU$5,"&lt;"&amp;O$5)))</f>
        <v/>
      </c>
      <c r="Q266" s="44">
        <f>ROUND(O266-P266,2)</f>
        <v/>
      </c>
      <c r="R266" s="44">
        <f>ROUND(V265*N(Debts!$D$8)/12,2)</f>
        <v/>
      </c>
      <c r="S266" s="44">
        <f>MIN(N(Debts!$E$8),V265+R266)</f>
        <v/>
      </c>
      <c r="T266" s="44">
        <f>V265+R266-S266</f>
        <v/>
      </c>
      <c r="U266" s="44">
        <f>MIN(T266,MAX(0,$C266-SUMIFS($H266:$AU266,$H$6:$AU$6,"Rest",$H$5:$AU$5,"&lt;"&amp;T$5)))</f>
        <v/>
      </c>
      <c r="V266" s="44">
        <f>ROUND(T266-U266,2)</f>
        <v/>
      </c>
      <c r="W266" s="44">
        <f>ROUND(AA265*N(Debts!$D$9)/12,2)</f>
        <v/>
      </c>
      <c r="X266" s="44">
        <f>MIN(N(Debts!$E$9),AA265+W266)</f>
        <v/>
      </c>
      <c r="Y266" s="44">
        <f>AA265+W266-X266</f>
        <v/>
      </c>
      <c r="Z266" s="44">
        <f>MIN(Y266,MAX(0,$C266-SUMIFS($H266:$AU266,$H$6:$AU$6,"Rest",$H$5:$AU$5,"&lt;"&amp;Y$5)))</f>
        <v/>
      </c>
      <c r="AA266" s="44">
        <f>ROUND(Y266-Z266,2)</f>
        <v/>
      </c>
      <c r="AB266" s="44">
        <f>ROUND(AF265*N(Debts!$D$10)/12,2)</f>
        <v/>
      </c>
      <c r="AC266" s="44">
        <f>MIN(N(Debts!$E$10),AF265+AB266)</f>
        <v/>
      </c>
      <c r="AD266" s="44">
        <f>AF265+AB266-AC266</f>
        <v/>
      </c>
      <c r="AE266" s="44">
        <f>MIN(AD266,MAX(0,$C266-SUMIFS($H266:$AU266,$H$6:$AU$6,"Rest",$H$5:$AU$5,"&lt;"&amp;AD$5)))</f>
        <v/>
      </c>
      <c r="AF266" s="44">
        <f>ROUND(AD266-AE266,2)</f>
        <v/>
      </c>
      <c r="AG266" s="44">
        <f>ROUND(AK265*N(Debts!$D$11)/12,2)</f>
        <v/>
      </c>
      <c r="AH266" s="44">
        <f>MIN(N(Debts!$E$11),AK265+AG266)</f>
        <v/>
      </c>
      <c r="AI266" s="44">
        <f>AK265+AG266-AH266</f>
        <v/>
      </c>
      <c r="AJ266" s="44">
        <f>MIN(AI266,MAX(0,$C266-SUMIFS($H266:$AU266,$H$6:$AU$6,"Rest",$H$5:$AU$5,"&lt;"&amp;AI$5)))</f>
        <v/>
      </c>
      <c r="AK266" s="44">
        <f>ROUND(AI266-AJ266,2)</f>
        <v/>
      </c>
      <c r="AL266" s="44">
        <f>ROUND(AP265*N(Debts!$D$12)/12,2)</f>
        <v/>
      </c>
      <c r="AM266" s="44">
        <f>MIN(N(Debts!$E$12),AP265+AL266)</f>
        <v/>
      </c>
      <c r="AN266" s="44">
        <f>AP265+AL266-AM266</f>
        <v/>
      </c>
      <c r="AO266" s="44">
        <f>MIN(AN266,MAX(0,$C266-SUMIFS($H266:$AU266,$H$6:$AU$6,"Rest",$H$5:$AU$5,"&lt;"&amp;AN$5)))</f>
        <v/>
      </c>
      <c r="AP266" s="44">
        <f>ROUND(AN266-AO266,2)</f>
        <v/>
      </c>
      <c r="AQ266" s="44">
        <f>ROUND(AU265*N(Debts!$D$13)/12,2)</f>
        <v/>
      </c>
      <c r="AR266" s="44">
        <f>MIN(N(Debts!$E$13),AU265+AQ266)</f>
        <v/>
      </c>
      <c r="AS266" s="44">
        <f>AU265+AQ266-AR266</f>
        <v/>
      </c>
      <c r="AT266" s="44">
        <f>MIN(AS266,MAX(0,$C266-SUMIFS($H266:$AU266,$H$6:$AU$6,"Rest",$H$5:$AU$5,"&lt;"&amp;AS$5)))</f>
        <v/>
      </c>
      <c r="AU266" s="44">
        <f>ROUND(AS266-AT266,2)</f>
        <v/>
      </c>
    </row>
    <row r="267">
      <c r="A267" s="43" t="n">
        <v>260</v>
      </c>
      <c r="B267" s="45">
        <f>EDATE(Plan!$C$7,A267-1)</f>
        <v/>
      </c>
      <c r="C267" s="46">
        <f>IF(F266&lt;=0.005,0,MAX(0,Plan!$C$6-SUMIF($H$6:$AU$6,"Min paid",H267:AU267)))</f>
        <v/>
      </c>
      <c r="D267" s="46">
        <f>SUMIF($H$6:$AU$6,"Interest",H267:AU267)</f>
        <v/>
      </c>
      <c r="E267" s="46">
        <f>SUMIF($H$6:$AU$6,"Min paid",H267:AU267)+SUMIF($H$6:$AU$6,"Extra paid",H267:AU267)</f>
        <v/>
      </c>
      <c r="F267" s="46">
        <f>SUMIF($H$6:$AU$6,"Balance",H267:AU267)</f>
        <v/>
      </c>
      <c r="G267" s="47">
        <f>IF(AND(F267&lt;=0.005,F266&gt;0.005),A267,"")</f>
        <v/>
      </c>
      <c r="H267" s="44">
        <f>ROUND(L266*N(Debts!$D$6)/12,2)</f>
        <v/>
      </c>
      <c r="I267" s="44">
        <f>MIN(N(Debts!$E$6),L266+H267)</f>
        <v/>
      </c>
      <c r="J267" s="44">
        <f>L266+H267-I267</f>
        <v/>
      </c>
      <c r="K267" s="44">
        <f>MIN(J267,MAX(0,$C267-SUMIFS($H267:$AU267,$H$6:$AU$6,"Rest",$H$5:$AU$5,"&lt;"&amp;J$5)))</f>
        <v/>
      </c>
      <c r="L267" s="44">
        <f>ROUND(J267-K267,2)</f>
        <v/>
      </c>
      <c r="M267" s="44">
        <f>ROUND(Q266*N(Debts!$D$7)/12,2)</f>
        <v/>
      </c>
      <c r="N267" s="44">
        <f>MIN(N(Debts!$E$7),Q266+M267)</f>
        <v/>
      </c>
      <c r="O267" s="44">
        <f>Q266+M267-N267</f>
        <v/>
      </c>
      <c r="P267" s="44">
        <f>MIN(O267,MAX(0,$C267-SUMIFS($H267:$AU267,$H$6:$AU$6,"Rest",$H$5:$AU$5,"&lt;"&amp;O$5)))</f>
        <v/>
      </c>
      <c r="Q267" s="44">
        <f>ROUND(O267-P267,2)</f>
        <v/>
      </c>
      <c r="R267" s="44">
        <f>ROUND(V266*N(Debts!$D$8)/12,2)</f>
        <v/>
      </c>
      <c r="S267" s="44">
        <f>MIN(N(Debts!$E$8),V266+R267)</f>
        <v/>
      </c>
      <c r="T267" s="44">
        <f>V266+R267-S267</f>
        <v/>
      </c>
      <c r="U267" s="44">
        <f>MIN(T267,MAX(0,$C267-SUMIFS($H267:$AU267,$H$6:$AU$6,"Rest",$H$5:$AU$5,"&lt;"&amp;T$5)))</f>
        <v/>
      </c>
      <c r="V267" s="44">
        <f>ROUND(T267-U267,2)</f>
        <v/>
      </c>
      <c r="W267" s="44">
        <f>ROUND(AA266*N(Debts!$D$9)/12,2)</f>
        <v/>
      </c>
      <c r="X267" s="44">
        <f>MIN(N(Debts!$E$9),AA266+W267)</f>
        <v/>
      </c>
      <c r="Y267" s="44">
        <f>AA266+W267-X267</f>
        <v/>
      </c>
      <c r="Z267" s="44">
        <f>MIN(Y267,MAX(0,$C267-SUMIFS($H267:$AU267,$H$6:$AU$6,"Rest",$H$5:$AU$5,"&lt;"&amp;Y$5)))</f>
        <v/>
      </c>
      <c r="AA267" s="44">
        <f>ROUND(Y267-Z267,2)</f>
        <v/>
      </c>
      <c r="AB267" s="44">
        <f>ROUND(AF266*N(Debts!$D$10)/12,2)</f>
        <v/>
      </c>
      <c r="AC267" s="44">
        <f>MIN(N(Debts!$E$10),AF266+AB267)</f>
        <v/>
      </c>
      <c r="AD267" s="44">
        <f>AF266+AB267-AC267</f>
        <v/>
      </c>
      <c r="AE267" s="44">
        <f>MIN(AD267,MAX(0,$C267-SUMIFS($H267:$AU267,$H$6:$AU$6,"Rest",$H$5:$AU$5,"&lt;"&amp;AD$5)))</f>
        <v/>
      </c>
      <c r="AF267" s="44">
        <f>ROUND(AD267-AE267,2)</f>
        <v/>
      </c>
      <c r="AG267" s="44">
        <f>ROUND(AK266*N(Debts!$D$11)/12,2)</f>
        <v/>
      </c>
      <c r="AH267" s="44">
        <f>MIN(N(Debts!$E$11),AK266+AG267)</f>
        <v/>
      </c>
      <c r="AI267" s="44">
        <f>AK266+AG267-AH267</f>
        <v/>
      </c>
      <c r="AJ267" s="44">
        <f>MIN(AI267,MAX(0,$C267-SUMIFS($H267:$AU267,$H$6:$AU$6,"Rest",$H$5:$AU$5,"&lt;"&amp;AI$5)))</f>
        <v/>
      </c>
      <c r="AK267" s="44">
        <f>ROUND(AI267-AJ267,2)</f>
        <v/>
      </c>
      <c r="AL267" s="44">
        <f>ROUND(AP266*N(Debts!$D$12)/12,2)</f>
        <v/>
      </c>
      <c r="AM267" s="44">
        <f>MIN(N(Debts!$E$12),AP266+AL267)</f>
        <v/>
      </c>
      <c r="AN267" s="44">
        <f>AP266+AL267-AM267</f>
        <v/>
      </c>
      <c r="AO267" s="44">
        <f>MIN(AN267,MAX(0,$C267-SUMIFS($H267:$AU267,$H$6:$AU$6,"Rest",$H$5:$AU$5,"&lt;"&amp;AN$5)))</f>
        <v/>
      </c>
      <c r="AP267" s="44">
        <f>ROUND(AN267-AO267,2)</f>
        <v/>
      </c>
      <c r="AQ267" s="44">
        <f>ROUND(AU266*N(Debts!$D$13)/12,2)</f>
        <v/>
      </c>
      <c r="AR267" s="44">
        <f>MIN(N(Debts!$E$13),AU266+AQ267)</f>
        <v/>
      </c>
      <c r="AS267" s="44">
        <f>AU266+AQ267-AR267</f>
        <v/>
      </c>
      <c r="AT267" s="44">
        <f>MIN(AS267,MAX(0,$C267-SUMIFS($H267:$AU267,$H$6:$AU$6,"Rest",$H$5:$AU$5,"&lt;"&amp;AS$5)))</f>
        <v/>
      </c>
      <c r="AU267" s="44">
        <f>ROUND(AS267-AT267,2)</f>
        <v/>
      </c>
    </row>
    <row r="268">
      <c r="A268" s="43" t="n">
        <v>261</v>
      </c>
      <c r="B268" s="45">
        <f>EDATE(Plan!$C$7,A268-1)</f>
        <v/>
      </c>
      <c r="C268" s="46">
        <f>IF(F267&lt;=0.005,0,MAX(0,Plan!$C$6-SUMIF($H$6:$AU$6,"Min paid",H268:AU268)))</f>
        <v/>
      </c>
      <c r="D268" s="46">
        <f>SUMIF($H$6:$AU$6,"Interest",H268:AU268)</f>
        <v/>
      </c>
      <c r="E268" s="46">
        <f>SUMIF($H$6:$AU$6,"Min paid",H268:AU268)+SUMIF($H$6:$AU$6,"Extra paid",H268:AU268)</f>
        <v/>
      </c>
      <c r="F268" s="46">
        <f>SUMIF($H$6:$AU$6,"Balance",H268:AU268)</f>
        <v/>
      </c>
      <c r="G268" s="47">
        <f>IF(AND(F268&lt;=0.005,F267&gt;0.005),A268,"")</f>
        <v/>
      </c>
      <c r="H268" s="44">
        <f>ROUND(L267*N(Debts!$D$6)/12,2)</f>
        <v/>
      </c>
      <c r="I268" s="44">
        <f>MIN(N(Debts!$E$6),L267+H268)</f>
        <v/>
      </c>
      <c r="J268" s="44">
        <f>L267+H268-I268</f>
        <v/>
      </c>
      <c r="K268" s="44">
        <f>MIN(J268,MAX(0,$C268-SUMIFS($H268:$AU268,$H$6:$AU$6,"Rest",$H$5:$AU$5,"&lt;"&amp;J$5)))</f>
        <v/>
      </c>
      <c r="L268" s="44">
        <f>ROUND(J268-K268,2)</f>
        <v/>
      </c>
      <c r="M268" s="44">
        <f>ROUND(Q267*N(Debts!$D$7)/12,2)</f>
        <v/>
      </c>
      <c r="N268" s="44">
        <f>MIN(N(Debts!$E$7),Q267+M268)</f>
        <v/>
      </c>
      <c r="O268" s="44">
        <f>Q267+M268-N268</f>
        <v/>
      </c>
      <c r="P268" s="44">
        <f>MIN(O268,MAX(0,$C268-SUMIFS($H268:$AU268,$H$6:$AU$6,"Rest",$H$5:$AU$5,"&lt;"&amp;O$5)))</f>
        <v/>
      </c>
      <c r="Q268" s="44">
        <f>ROUND(O268-P268,2)</f>
        <v/>
      </c>
      <c r="R268" s="44">
        <f>ROUND(V267*N(Debts!$D$8)/12,2)</f>
        <v/>
      </c>
      <c r="S268" s="44">
        <f>MIN(N(Debts!$E$8),V267+R268)</f>
        <v/>
      </c>
      <c r="T268" s="44">
        <f>V267+R268-S268</f>
        <v/>
      </c>
      <c r="U268" s="44">
        <f>MIN(T268,MAX(0,$C268-SUMIFS($H268:$AU268,$H$6:$AU$6,"Rest",$H$5:$AU$5,"&lt;"&amp;T$5)))</f>
        <v/>
      </c>
      <c r="V268" s="44">
        <f>ROUND(T268-U268,2)</f>
        <v/>
      </c>
      <c r="W268" s="44">
        <f>ROUND(AA267*N(Debts!$D$9)/12,2)</f>
        <v/>
      </c>
      <c r="X268" s="44">
        <f>MIN(N(Debts!$E$9),AA267+W268)</f>
        <v/>
      </c>
      <c r="Y268" s="44">
        <f>AA267+W268-X268</f>
        <v/>
      </c>
      <c r="Z268" s="44">
        <f>MIN(Y268,MAX(0,$C268-SUMIFS($H268:$AU268,$H$6:$AU$6,"Rest",$H$5:$AU$5,"&lt;"&amp;Y$5)))</f>
        <v/>
      </c>
      <c r="AA268" s="44">
        <f>ROUND(Y268-Z268,2)</f>
        <v/>
      </c>
      <c r="AB268" s="44">
        <f>ROUND(AF267*N(Debts!$D$10)/12,2)</f>
        <v/>
      </c>
      <c r="AC268" s="44">
        <f>MIN(N(Debts!$E$10),AF267+AB268)</f>
        <v/>
      </c>
      <c r="AD268" s="44">
        <f>AF267+AB268-AC268</f>
        <v/>
      </c>
      <c r="AE268" s="44">
        <f>MIN(AD268,MAX(0,$C268-SUMIFS($H268:$AU268,$H$6:$AU$6,"Rest",$H$5:$AU$5,"&lt;"&amp;AD$5)))</f>
        <v/>
      </c>
      <c r="AF268" s="44">
        <f>ROUND(AD268-AE268,2)</f>
        <v/>
      </c>
      <c r="AG268" s="44">
        <f>ROUND(AK267*N(Debts!$D$11)/12,2)</f>
        <v/>
      </c>
      <c r="AH268" s="44">
        <f>MIN(N(Debts!$E$11),AK267+AG268)</f>
        <v/>
      </c>
      <c r="AI268" s="44">
        <f>AK267+AG268-AH268</f>
        <v/>
      </c>
      <c r="AJ268" s="44">
        <f>MIN(AI268,MAX(0,$C268-SUMIFS($H268:$AU268,$H$6:$AU$6,"Rest",$H$5:$AU$5,"&lt;"&amp;AI$5)))</f>
        <v/>
      </c>
      <c r="AK268" s="44">
        <f>ROUND(AI268-AJ268,2)</f>
        <v/>
      </c>
      <c r="AL268" s="44">
        <f>ROUND(AP267*N(Debts!$D$12)/12,2)</f>
        <v/>
      </c>
      <c r="AM268" s="44">
        <f>MIN(N(Debts!$E$12),AP267+AL268)</f>
        <v/>
      </c>
      <c r="AN268" s="44">
        <f>AP267+AL268-AM268</f>
        <v/>
      </c>
      <c r="AO268" s="44">
        <f>MIN(AN268,MAX(0,$C268-SUMIFS($H268:$AU268,$H$6:$AU$6,"Rest",$H$5:$AU$5,"&lt;"&amp;AN$5)))</f>
        <v/>
      </c>
      <c r="AP268" s="44">
        <f>ROUND(AN268-AO268,2)</f>
        <v/>
      </c>
      <c r="AQ268" s="44">
        <f>ROUND(AU267*N(Debts!$D$13)/12,2)</f>
        <v/>
      </c>
      <c r="AR268" s="44">
        <f>MIN(N(Debts!$E$13),AU267+AQ268)</f>
        <v/>
      </c>
      <c r="AS268" s="44">
        <f>AU267+AQ268-AR268</f>
        <v/>
      </c>
      <c r="AT268" s="44">
        <f>MIN(AS268,MAX(0,$C268-SUMIFS($H268:$AU268,$H$6:$AU$6,"Rest",$H$5:$AU$5,"&lt;"&amp;AS$5)))</f>
        <v/>
      </c>
      <c r="AU268" s="44">
        <f>ROUND(AS268-AT268,2)</f>
        <v/>
      </c>
    </row>
    <row r="269">
      <c r="A269" s="43" t="n">
        <v>262</v>
      </c>
      <c r="B269" s="45">
        <f>EDATE(Plan!$C$7,A269-1)</f>
        <v/>
      </c>
      <c r="C269" s="46">
        <f>IF(F268&lt;=0.005,0,MAX(0,Plan!$C$6-SUMIF($H$6:$AU$6,"Min paid",H269:AU269)))</f>
        <v/>
      </c>
      <c r="D269" s="46">
        <f>SUMIF($H$6:$AU$6,"Interest",H269:AU269)</f>
        <v/>
      </c>
      <c r="E269" s="46">
        <f>SUMIF($H$6:$AU$6,"Min paid",H269:AU269)+SUMIF($H$6:$AU$6,"Extra paid",H269:AU269)</f>
        <v/>
      </c>
      <c r="F269" s="46">
        <f>SUMIF($H$6:$AU$6,"Balance",H269:AU269)</f>
        <v/>
      </c>
      <c r="G269" s="47">
        <f>IF(AND(F269&lt;=0.005,F268&gt;0.005),A269,"")</f>
        <v/>
      </c>
      <c r="H269" s="44">
        <f>ROUND(L268*N(Debts!$D$6)/12,2)</f>
        <v/>
      </c>
      <c r="I269" s="44">
        <f>MIN(N(Debts!$E$6),L268+H269)</f>
        <v/>
      </c>
      <c r="J269" s="44">
        <f>L268+H269-I269</f>
        <v/>
      </c>
      <c r="K269" s="44">
        <f>MIN(J269,MAX(0,$C269-SUMIFS($H269:$AU269,$H$6:$AU$6,"Rest",$H$5:$AU$5,"&lt;"&amp;J$5)))</f>
        <v/>
      </c>
      <c r="L269" s="44">
        <f>ROUND(J269-K269,2)</f>
        <v/>
      </c>
      <c r="M269" s="44">
        <f>ROUND(Q268*N(Debts!$D$7)/12,2)</f>
        <v/>
      </c>
      <c r="N269" s="44">
        <f>MIN(N(Debts!$E$7),Q268+M269)</f>
        <v/>
      </c>
      <c r="O269" s="44">
        <f>Q268+M269-N269</f>
        <v/>
      </c>
      <c r="P269" s="44">
        <f>MIN(O269,MAX(0,$C269-SUMIFS($H269:$AU269,$H$6:$AU$6,"Rest",$H$5:$AU$5,"&lt;"&amp;O$5)))</f>
        <v/>
      </c>
      <c r="Q269" s="44">
        <f>ROUND(O269-P269,2)</f>
        <v/>
      </c>
      <c r="R269" s="44">
        <f>ROUND(V268*N(Debts!$D$8)/12,2)</f>
        <v/>
      </c>
      <c r="S269" s="44">
        <f>MIN(N(Debts!$E$8),V268+R269)</f>
        <v/>
      </c>
      <c r="T269" s="44">
        <f>V268+R269-S269</f>
        <v/>
      </c>
      <c r="U269" s="44">
        <f>MIN(T269,MAX(0,$C269-SUMIFS($H269:$AU269,$H$6:$AU$6,"Rest",$H$5:$AU$5,"&lt;"&amp;T$5)))</f>
        <v/>
      </c>
      <c r="V269" s="44">
        <f>ROUND(T269-U269,2)</f>
        <v/>
      </c>
      <c r="W269" s="44">
        <f>ROUND(AA268*N(Debts!$D$9)/12,2)</f>
        <v/>
      </c>
      <c r="X269" s="44">
        <f>MIN(N(Debts!$E$9),AA268+W269)</f>
        <v/>
      </c>
      <c r="Y269" s="44">
        <f>AA268+W269-X269</f>
        <v/>
      </c>
      <c r="Z269" s="44">
        <f>MIN(Y269,MAX(0,$C269-SUMIFS($H269:$AU269,$H$6:$AU$6,"Rest",$H$5:$AU$5,"&lt;"&amp;Y$5)))</f>
        <v/>
      </c>
      <c r="AA269" s="44">
        <f>ROUND(Y269-Z269,2)</f>
        <v/>
      </c>
      <c r="AB269" s="44">
        <f>ROUND(AF268*N(Debts!$D$10)/12,2)</f>
        <v/>
      </c>
      <c r="AC269" s="44">
        <f>MIN(N(Debts!$E$10),AF268+AB269)</f>
        <v/>
      </c>
      <c r="AD269" s="44">
        <f>AF268+AB269-AC269</f>
        <v/>
      </c>
      <c r="AE269" s="44">
        <f>MIN(AD269,MAX(0,$C269-SUMIFS($H269:$AU269,$H$6:$AU$6,"Rest",$H$5:$AU$5,"&lt;"&amp;AD$5)))</f>
        <v/>
      </c>
      <c r="AF269" s="44">
        <f>ROUND(AD269-AE269,2)</f>
        <v/>
      </c>
      <c r="AG269" s="44">
        <f>ROUND(AK268*N(Debts!$D$11)/12,2)</f>
        <v/>
      </c>
      <c r="AH269" s="44">
        <f>MIN(N(Debts!$E$11),AK268+AG269)</f>
        <v/>
      </c>
      <c r="AI269" s="44">
        <f>AK268+AG269-AH269</f>
        <v/>
      </c>
      <c r="AJ269" s="44">
        <f>MIN(AI269,MAX(0,$C269-SUMIFS($H269:$AU269,$H$6:$AU$6,"Rest",$H$5:$AU$5,"&lt;"&amp;AI$5)))</f>
        <v/>
      </c>
      <c r="AK269" s="44">
        <f>ROUND(AI269-AJ269,2)</f>
        <v/>
      </c>
      <c r="AL269" s="44">
        <f>ROUND(AP268*N(Debts!$D$12)/12,2)</f>
        <v/>
      </c>
      <c r="AM269" s="44">
        <f>MIN(N(Debts!$E$12),AP268+AL269)</f>
        <v/>
      </c>
      <c r="AN269" s="44">
        <f>AP268+AL269-AM269</f>
        <v/>
      </c>
      <c r="AO269" s="44">
        <f>MIN(AN269,MAX(0,$C269-SUMIFS($H269:$AU269,$H$6:$AU$6,"Rest",$H$5:$AU$5,"&lt;"&amp;AN$5)))</f>
        <v/>
      </c>
      <c r="AP269" s="44">
        <f>ROUND(AN269-AO269,2)</f>
        <v/>
      </c>
      <c r="AQ269" s="44">
        <f>ROUND(AU268*N(Debts!$D$13)/12,2)</f>
        <v/>
      </c>
      <c r="AR269" s="44">
        <f>MIN(N(Debts!$E$13),AU268+AQ269)</f>
        <v/>
      </c>
      <c r="AS269" s="44">
        <f>AU268+AQ269-AR269</f>
        <v/>
      </c>
      <c r="AT269" s="44">
        <f>MIN(AS269,MAX(0,$C269-SUMIFS($H269:$AU269,$H$6:$AU$6,"Rest",$H$5:$AU$5,"&lt;"&amp;AS$5)))</f>
        <v/>
      </c>
      <c r="AU269" s="44">
        <f>ROUND(AS269-AT269,2)</f>
        <v/>
      </c>
    </row>
    <row r="270">
      <c r="A270" s="43" t="n">
        <v>263</v>
      </c>
      <c r="B270" s="45">
        <f>EDATE(Plan!$C$7,A270-1)</f>
        <v/>
      </c>
      <c r="C270" s="46">
        <f>IF(F269&lt;=0.005,0,MAX(0,Plan!$C$6-SUMIF($H$6:$AU$6,"Min paid",H270:AU270)))</f>
        <v/>
      </c>
      <c r="D270" s="46">
        <f>SUMIF($H$6:$AU$6,"Interest",H270:AU270)</f>
        <v/>
      </c>
      <c r="E270" s="46">
        <f>SUMIF($H$6:$AU$6,"Min paid",H270:AU270)+SUMIF($H$6:$AU$6,"Extra paid",H270:AU270)</f>
        <v/>
      </c>
      <c r="F270" s="46">
        <f>SUMIF($H$6:$AU$6,"Balance",H270:AU270)</f>
        <v/>
      </c>
      <c r="G270" s="47">
        <f>IF(AND(F270&lt;=0.005,F269&gt;0.005),A270,"")</f>
        <v/>
      </c>
      <c r="H270" s="44">
        <f>ROUND(L269*N(Debts!$D$6)/12,2)</f>
        <v/>
      </c>
      <c r="I270" s="44">
        <f>MIN(N(Debts!$E$6),L269+H270)</f>
        <v/>
      </c>
      <c r="J270" s="44">
        <f>L269+H270-I270</f>
        <v/>
      </c>
      <c r="K270" s="44">
        <f>MIN(J270,MAX(0,$C270-SUMIFS($H270:$AU270,$H$6:$AU$6,"Rest",$H$5:$AU$5,"&lt;"&amp;J$5)))</f>
        <v/>
      </c>
      <c r="L270" s="44">
        <f>ROUND(J270-K270,2)</f>
        <v/>
      </c>
      <c r="M270" s="44">
        <f>ROUND(Q269*N(Debts!$D$7)/12,2)</f>
        <v/>
      </c>
      <c r="N270" s="44">
        <f>MIN(N(Debts!$E$7),Q269+M270)</f>
        <v/>
      </c>
      <c r="O270" s="44">
        <f>Q269+M270-N270</f>
        <v/>
      </c>
      <c r="P270" s="44">
        <f>MIN(O270,MAX(0,$C270-SUMIFS($H270:$AU270,$H$6:$AU$6,"Rest",$H$5:$AU$5,"&lt;"&amp;O$5)))</f>
        <v/>
      </c>
      <c r="Q270" s="44">
        <f>ROUND(O270-P270,2)</f>
        <v/>
      </c>
      <c r="R270" s="44">
        <f>ROUND(V269*N(Debts!$D$8)/12,2)</f>
        <v/>
      </c>
      <c r="S270" s="44">
        <f>MIN(N(Debts!$E$8),V269+R270)</f>
        <v/>
      </c>
      <c r="T270" s="44">
        <f>V269+R270-S270</f>
        <v/>
      </c>
      <c r="U270" s="44">
        <f>MIN(T270,MAX(0,$C270-SUMIFS($H270:$AU270,$H$6:$AU$6,"Rest",$H$5:$AU$5,"&lt;"&amp;T$5)))</f>
        <v/>
      </c>
      <c r="V270" s="44">
        <f>ROUND(T270-U270,2)</f>
        <v/>
      </c>
      <c r="W270" s="44">
        <f>ROUND(AA269*N(Debts!$D$9)/12,2)</f>
        <v/>
      </c>
      <c r="X270" s="44">
        <f>MIN(N(Debts!$E$9),AA269+W270)</f>
        <v/>
      </c>
      <c r="Y270" s="44">
        <f>AA269+W270-X270</f>
        <v/>
      </c>
      <c r="Z270" s="44">
        <f>MIN(Y270,MAX(0,$C270-SUMIFS($H270:$AU270,$H$6:$AU$6,"Rest",$H$5:$AU$5,"&lt;"&amp;Y$5)))</f>
        <v/>
      </c>
      <c r="AA270" s="44">
        <f>ROUND(Y270-Z270,2)</f>
        <v/>
      </c>
      <c r="AB270" s="44">
        <f>ROUND(AF269*N(Debts!$D$10)/12,2)</f>
        <v/>
      </c>
      <c r="AC270" s="44">
        <f>MIN(N(Debts!$E$10),AF269+AB270)</f>
        <v/>
      </c>
      <c r="AD270" s="44">
        <f>AF269+AB270-AC270</f>
        <v/>
      </c>
      <c r="AE270" s="44">
        <f>MIN(AD270,MAX(0,$C270-SUMIFS($H270:$AU270,$H$6:$AU$6,"Rest",$H$5:$AU$5,"&lt;"&amp;AD$5)))</f>
        <v/>
      </c>
      <c r="AF270" s="44">
        <f>ROUND(AD270-AE270,2)</f>
        <v/>
      </c>
      <c r="AG270" s="44">
        <f>ROUND(AK269*N(Debts!$D$11)/12,2)</f>
        <v/>
      </c>
      <c r="AH270" s="44">
        <f>MIN(N(Debts!$E$11),AK269+AG270)</f>
        <v/>
      </c>
      <c r="AI270" s="44">
        <f>AK269+AG270-AH270</f>
        <v/>
      </c>
      <c r="AJ270" s="44">
        <f>MIN(AI270,MAX(0,$C270-SUMIFS($H270:$AU270,$H$6:$AU$6,"Rest",$H$5:$AU$5,"&lt;"&amp;AI$5)))</f>
        <v/>
      </c>
      <c r="AK270" s="44">
        <f>ROUND(AI270-AJ270,2)</f>
        <v/>
      </c>
      <c r="AL270" s="44">
        <f>ROUND(AP269*N(Debts!$D$12)/12,2)</f>
        <v/>
      </c>
      <c r="AM270" s="44">
        <f>MIN(N(Debts!$E$12),AP269+AL270)</f>
        <v/>
      </c>
      <c r="AN270" s="44">
        <f>AP269+AL270-AM270</f>
        <v/>
      </c>
      <c r="AO270" s="44">
        <f>MIN(AN270,MAX(0,$C270-SUMIFS($H270:$AU270,$H$6:$AU$6,"Rest",$H$5:$AU$5,"&lt;"&amp;AN$5)))</f>
        <v/>
      </c>
      <c r="AP270" s="44">
        <f>ROUND(AN270-AO270,2)</f>
        <v/>
      </c>
      <c r="AQ270" s="44">
        <f>ROUND(AU269*N(Debts!$D$13)/12,2)</f>
        <v/>
      </c>
      <c r="AR270" s="44">
        <f>MIN(N(Debts!$E$13),AU269+AQ270)</f>
        <v/>
      </c>
      <c r="AS270" s="44">
        <f>AU269+AQ270-AR270</f>
        <v/>
      </c>
      <c r="AT270" s="44">
        <f>MIN(AS270,MAX(0,$C270-SUMIFS($H270:$AU270,$H$6:$AU$6,"Rest",$H$5:$AU$5,"&lt;"&amp;AS$5)))</f>
        <v/>
      </c>
      <c r="AU270" s="44">
        <f>ROUND(AS270-AT270,2)</f>
        <v/>
      </c>
    </row>
    <row r="271">
      <c r="A271" s="43" t="n">
        <v>264</v>
      </c>
      <c r="B271" s="45">
        <f>EDATE(Plan!$C$7,A271-1)</f>
        <v/>
      </c>
      <c r="C271" s="46">
        <f>IF(F270&lt;=0.005,0,MAX(0,Plan!$C$6-SUMIF($H$6:$AU$6,"Min paid",H271:AU271)))</f>
        <v/>
      </c>
      <c r="D271" s="46">
        <f>SUMIF($H$6:$AU$6,"Interest",H271:AU271)</f>
        <v/>
      </c>
      <c r="E271" s="46">
        <f>SUMIF($H$6:$AU$6,"Min paid",H271:AU271)+SUMIF($H$6:$AU$6,"Extra paid",H271:AU271)</f>
        <v/>
      </c>
      <c r="F271" s="46">
        <f>SUMIF($H$6:$AU$6,"Balance",H271:AU271)</f>
        <v/>
      </c>
      <c r="G271" s="47">
        <f>IF(AND(F271&lt;=0.005,F270&gt;0.005),A271,"")</f>
        <v/>
      </c>
      <c r="H271" s="44">
        <f>ROUND(L270*N(Debts!$D$6)/12,2)</f>
        <v/>
      </c>
      <c r="I271" s="44">
        <f>MIN(N(Debts!$E$6),L270+H271)</f>
        <v/>
      </c>
      <c r="J271" s="44">
        <f>L270+H271-I271</f>
        <v/>
      </c>
      <c r="K271" s="44">
        <f>MIN(J271,MAX(0,$C271-SUMIFS($H271:$AU271,$H$6:$AU$6,"Rest",$H$5:$AU$5,"&lt;"&amp;J$5)))</f>
        <v/>
      </c>
      <c r="L271" s="44">
        <f>ROUND(J271-K271,2)</f>
        <v/>
      </c>
      <c r="M271" s="44">
        <f>ROUND(Q270*N(Debts!$D$7)/12,2)</f>
        <v/>
      </c>
      <c r="N271" s="44">
        <f>MIN(N(Debts!$E$7),Q270+M271)</f>
        <v/>
      </c>
      <c r="O271" s="44">
        <f>Q270+M271-N271</f>
        <v/>
      </c>
      <c r="P271" s="44">
        <f>MIN(O271,MAX(0,$C271-SUMIFS($H271:$AU271,$H$6:$AU$6,"Rest",$H$5:$AU$5,"&lt;"&amp;O$5)))</f>
        <v/>
      </c>
      <c r="Q271" s="44">
        <f>ROUND(O271-P271,2)</f>
        <v/>
      </c>
      <c r="R271" s="44">
        <f>ROUND(V270*N(Debts!$D$8)/12,2)</f>
        <v/>
      </c>
      <c r="S271" s="44">
        <f>MIN(N(Debts!$E$8),V270+R271)</f>
        <v/>
      </c>
      <c r="T271" s="44">
        <f>V270+R271-S271</f>
        <v/>
      </c>
      <c r="U271" s="44">
        <f>MIN(T271,MAX(0,$C271-SUMIFS($H271:$AU271,$H$6:$AU$6,"Rest",$H$5:$AU$5,"&lt;"&amp;T$5)))</f>
        <v/>
      </c>
      <c r="V271" s="44">
        <f>ROUND(T271-U271,2)</f>
        <v/>
      </c>
      <c r="W271" s="44">
        <f>ROUND(AA270*N(Debts!$D$9)/12,2)</f>
        <v/>
      </c>
      <c r="X271" s="44">
        <f>MIN(N(Debts!$E$9),AA270+W271)</f>
        <v/>
      </c>
      <c r="Y271" s="44">
        <f>AA270+W271-X271</f>
        <v/>
      </c>
      <c r="Z271" s="44">
        <f>MIN(Y271,MAX(0,$C271-SUMIFS($H271:$AU271,$H$6:$AU$6,"Rest",$H$5:$AU$5,"&lt;"&amp;Y$5)))</f>
        <v/>
      </c>
      <c r="AA271" s="44">
        <f>ROUND(Y271-Z271,2)</f>
        <v/>
      </c>
      <c r="AB271" s="44">
        <f>ROUND(AF270*N(Debts!$D$10)/12,2)</f>
        <v/>
      </c>
      <c r="AC271" s="44">
        <f>MIN(N(Debts!$E$10),AF270+AB271)</f>
        <v/>
      </c>
      <c r="AD271" s="44">
        <f>AF270+AB271-AC271</f>
        <v/>
      </c>
      <c r="AE271" s="44">
        <f>MIN(AD271,MAX(0,$C271-SUMIFS($H271:$AU271,$H$6:$AU$6,"Rest",$H$5:$AU$5,"&lt;"&amp;AD$5)))</f>
        <v/>
      </c>
      <c r="AF271" s="44">
        <f>ROUND(AD271-AE271,2)</f>
        <v/>
      </c>
      <c r="AG271" s="44">
        <f>ROUND(AK270*N(Debts!$D$11)/12,2)</f>
        <v/>
      </c>
      <c r="AH271" s="44">
        <f>MIN(N(Debts!$E$11),AK270+AG271)</f>
        <v/>
      </c>
      <c r="AI271" s="44">
        <f>AK270+AG271-AH271</f>
        <v/>
      </c>
      <c r="AJ271" s="44">
        <f>MIN(AI271,MAX(0,$C271-SUMIFS($H271:$AU271,$H$6:$AU$6,"Rest",$H$5:$AU$5,"&lt;"&amp;AI$5)))</f>
        <v/>
      </c>
      <c r="AK271" s="44">
        <f>ROUND(AI271-AJ271,2)</f>
        <v/>
      </c>
      <c r="AL271" s="44">
        <f>ROUND(AP270*N(Debts!$D$12)/12,2)</f>
        <v/>
      </c>
      <c r="AM271" s="44">
        <f>MIN(N(Debts!$E$12),AP270+AL271)</f>
        <v/>
      </c>
      <c r="AN271" s="44">
        <f>AP270+AL271-AM271</f>
        <v/>
      </c>
      <c r="AO271" s="44">
        <f>MIN(AN271,MAX(0,$C271-SUMIFS($H271:$AU271,$H$6:$AU$6,"Rest",$H$5:$AU$5,"&lt;"&amp;AN$5)))</f>
        <v/>
      </c>
      <c r="AP271" s="44">
        <f>ROUND(AN271-AO271,2)</f>
        <v/>
      </c>
      <c r="AQ271" s="44">
        <f>ROUND(AU270*N(Debts!$D$13)/12,2)</f>
        <v/>
      </c>
      <c r="AR271" s="44">
        <f>MIN(N(Debts!$E$13),AU270+AQ271)</f>
        <v/>
      </c>
      <c r="AS271" s="44">
        <f>AU270+AQ271-AR271</f>
        <v/>
      </c>
      <c r="AT271" s="44">
        <f>MIN(AS271,MAX(0,$C271-SUMIFS($H271:$AU271,$H$6:$AU$6,"Rest",$H$5:$AU$5,"&lt;"&amp;AS$5)))</f>
        <v/>
      </c>
      <c r="AU271" s="44">
        <f>ROUND(AS271-AT271,2)</f>
        <v/>
      </c>
    </row>
    <row r="272">
      <c r="A272" s="43" t="n">
        <v>265</v>
      </c>
      <c r="B272" s="45">
        <f>EDATE(Plan!$C$7,A272-1)</f>
        <v/>
      </c>
      <c r="C272" s="46">
        <f>IF(F271&lt;=0.005,0,MAX(0,Plan!$C$6-SUMIF($H$6:$AU$6,"Min paid",H272:AU272)))</f>
        <v/>
      </c>
      <c r="D272" s="46">
        <f>SUMIF($H$6:$AU$6,"Interest",H272:AU272)</f>
        <v/>
      </c>
      <c r="E272" s="46">
        <f>SUMIF($H$6:$AU$6,"Min paid",H272:AU272)+SUMIF($H$6:$AU$6,"Extra paid",H272:AU272)</f>
        <v/>
      </c>
      <c r="F272" s="46">
        <f>SUMIF($H$6:$AU$6,"Balance",H272:AU272)</f>
        <v/>
      </c>
      <c r="G272" s="47">
        <f>IF(AND(F272&lt;=0.005,F271&gt;0.005),A272,"")</f>
        <v/>
      </c>
      <c r="H272" s="44">
        <f>ROUND(L271*N(Debts!$D$6)/12,2)</f>
        <v/>
      </c>
      <c r="I272" s="44">
        <f>MIN(N(Debts!$E$6),L271+H272)</f>
        <v/>
      </c>
      <c r="J272" s="44">
        <f>L271+H272-I272</f>
        <v/>
      </c>
      <c r="K272" s="44">
        <f>MIN(J272,MAX(0,$C272-SUMIFS($H272:$AU272,$H$6:$AU$6,"Rest",$H$5:$AU$5,"&lt;"&amp;J$5)))</f>
        <v/>
      </c>
      <c r="L272" s="44">
        <f>ROUND(J272-K272,2)</f>
        <v/>
      </c>
      <c r="M272" s="44">
        <f>ROUND(Q271*N(Debts!$D$7)/12,2)</f>
        <v/>
      </c>
      <c r="N272" s="44">
        <f>MIN(N(Debts!$E$7),Q271+M272)</f>
        <v/>
      </c>
      <c r="O272" s="44">
        <f>Q271+M272-N272</f>
        <v/>
      </c>
      <c r="P272" s="44">
        <f>MIN(O272,MAX(0,$C272-SUMIFS($H272:$AU272,$H$6:$AU$6,"Rest",$H$5:$AU$5,"&lt;"&amp;O$5)))</f>
        <v/>
      </c>
      <c r="Q272" s="44">
        <f>ROUND(O272-P272,2)</f>
        <v/>
      </c>
      <c r="R272" s="44">
        <f>ROUND(V271*N(Debts!$D$8)/12,2)</f>
        <v/>
      </c>
      <c r="S272" s="44">
        <f>MIN(N(Debts!$E$8),V271+R272)</f>
        <v/>
      </c>
      <c r="T272" s="44">
        <f>V271+R272-S272</f>
        <v/>
      </c>
      <c r="U272" s="44">
        <f>MIN(T272,MAX(0,$C272-SUMIFS($H272:$AU272,$H$6:$AU$6,"Rest",$H$5:$AU$5,"&lt;"&amp;T$5)))</f>
        <v/>
      </c>
      <c r="V272" s="44">
        <f>ROUND(T272-U272,2)</f>
        <v/>
      </c>
      <c r="W272" s="44">
        <f>ROUND(AA271*N(Debts!$D$9)/12,2)</f>
        <v/>
      </c>
      <c r="X272" s="44">
        <f>MIN(N(Debts!$E$9),AA271+W272)</f>
        <v/>
      </c>
      <c r="Y272" s="44">
        <f>AA271+W272-X272</f>
        <v/>
      </c>
      <c r="Z272" s="44">
        <f>MIN(Y272,MAX(0,$C272-SUMIFS($H272:$AU272,$H$6:$AU$6,"Rest",$H$5:$AU$5,"&lt;"&amp;Y$5)))</f>
        <v/>
      </c>
      <c r="AA272" s="44">
        <f>ROUND(Y272-Z272,2)</f>
        <v/>
      </c>
      <c r="AB272" s="44">
        <f>ROUND(AF271*N(Debts!$D$10)/12,2)</f>
        <v/>
      </c>
      <c r="AC272" s="44">
        <f>MIN(N(Debts!$E$10),AF271+AB272)</f>
        <v/>
      </c>
      <c r="AD272" s="44">
        <f>AF271+AB272-AC272</f>
        <v/>
      </c>
      <c r="AE272" s="44">
        <f>MIN(AD272,MAX(0,$C272-SUMIFS($H272:$AU272,$H$6:$AU$6,"Rest",$H$5:$AU$5,"&lt;"&amp;AD$5)))</f>
        <v/>
      </c>
      <c r="AF272" s="44">
        <f>ROUND(AD272-AE272,2)</f>
        <v/>
      </c>
      <c r="AG272" s="44">
        <f>ROUND(AK271*N(Debts!$D$11)/12,2)</f>
        <v/>
      </c>
      <c r="AH272" s="44">
        <f>MIN(N(Debts!$E$11),AK271+AG272)</f>
        <v/>
      </c>
      <c r="AI272" s="44">
        <f>AK271+AG272-AH272</f>
        <v/>
      </c>
      <c r="AJ272" s="44">
        <f>MIN(AI272,MAX(0,$C272-SUMIFS($H272:$AU272,$H$6:$AU$6,"Rest",$H$5:$AU$5,"&lt;"&amp;AI$5)))</f>
        <v/>
      </c>
      <c r="AK272" s="44">
        <f>ROUND(AI272-AJ272,2)</f>
        <v/>
      </c>
      <c r="AL272" s="44">
        <f>ROUND(AP271*N(Debts!$D$12)/12,2)</f>
        <v/>
      </c>
      <c r="AM272" s="44">
        <f>MIN(N(Debts!$E$12),AP271+AL272)</f>
        <v/>
      </c>
      <c r="AN272" s="44">
        <f>AP271+AL272-AM272</f>
        <v/>
      </c>
      <c r="AO272" s="44">
        <f>MIN(AN272,MAX(0,$C272-SUMIFS($H272:$AU272,$H$6:$AU$6,"Rest",$H$5:$AU$5,"&lt;"&amp;AN$5)))</f>
        <v/>
      </c>
      <c r="AP272" s="44">
        <f>ROUND(AN272-AO272,2)</f>
        <v/>
      </c>
      <c r="AQ272" s="44">
        <f>ROUND(AU271*N(Debts!$D$13)/12,2)</f>
        <v/>
      </c>
      <c r="AR272" s="44">
        <f>MIN(N(Debts!$E$13),AU271+AQ272)</f>
        <v/>
      </c>
      <c r="AS272" s="44">
        <f>AU271+AQ272-AR272</f>
        <v/>
      </c>
      <c r="AT272" s="44">
        <f>MIN(AS272,MAX(0,$C272-SUMIFS($H272:$AU272,$H$6:$AU$6,"Rest",$H$5:$AU$5,"&lt;"&amp;AS$5)))</f>
        <v/>
      </c>
      <c r="AU272" s="44">
        <f>ROUND(AS272-AT272,2)</f>
        <v/>
      </c>
    </row>
    <row r="273">
      <c r="A273" s="43" t="n">
        <v>266</v>
      </c>
      <c r="B273" s="45">
        <f>EDATE(Plan!$C$7,A273-1)</f>
        <v/>
      </c>
      <c r="C273" s="46">
        <f>IF(F272&lt;=0.005,0,MAX(0,Plan!$C$6-SUMIF($H$6:$AU$6,"Min paid",H273:AU273)))</f>
        <v/>
      </c>
      <c r="D273" s="46">
        <f>SUMIF($H$6:$AU$6,"Interest",H273:AU273)</f>
        <v/>
      </c>
      <c r="E273" s="46">
        <f>SUMIF($H$6:$AU$6,"Min paid",H273:AU273)+SUMIF($H$6:$AU$6,"Extra paid",H273:AU273)</f>
        <v/>
      </c>
      <c r="F273" s="46">
        <f>SUMIF($H$6:$AU$6,"Balance",H273:AU273)</f>
        <v/>
      </c>
      <c r="G273" s="47">
        <f>IF(AND(F273&lt;=0.005,F272&gt;0.005),A273,"")</f>
        <v/>
      </c>
      <c r="H273" s="44">
        <f>ROUND(L272*N(Debts!$D$6)/12,2)</f>
        <v/>
      </c>
      <c r="I273" s="44">
        <f>MIN(N(Debts!$E$6),L272+H273)</f>
        <v/>
      </c>
      <c r="J273" s="44">
        <f>L272+H273-I273</f>
        <v/>
      </c>
      <c r="K273" s="44">
        <f>MIN(J273,MAX(0,$C273-SUMIFS($H273:$AU273,$H$6:$AU$6,"Rest",$H$5:$AU$5,"&lt;"&amp;J$5)))</f>
        <v/>
      </c>
      <c r="L273" s="44">
        <f>ROUND(J273-K273,2)</f>
        <v/>
      </c>
      <c r="M273" s="44">
        <f>ROUND(Q272*N(Debts!$D$7)/12,2)</f>
        <v/>
      </c>
      <c r="N273" s="44">
        <f>MIN(N(Debts!$E$7),Q272+M273)</f>
        <v/>
      </c>
      <c r="O273" s="44">
        <f>Q272+M273-N273</f>
        <v/>
      </c>
      <c r="P273" s="44">
        <f>MIN(O273,MAX(0,$C273-SUMIFS($H273:$AU273,$H$6:$AU$6,"Rest",$H$5:$AU$5,"&lt;"&amp;O$5)))</f>
        <v/>
      </c>
      <c r="Q273" s="44">
        <f>ROUND(O273-P273,2)</f>
        <v/>
      </c>
      <c r="R273" s="44">
        <f>ROUND(V272*N(Debts!$D$8)/12,2)</f>
        <v/>
      </c>
      <c r="S273" s="44">
        <f>MIN(N(Debts!$E$8),V272+R273)</f>
        <v/>
      </c>
      <c r="T273" s="44">
        <f>V272+R273-S273</f>
        <v/>
      </c>
      <c r="U273" s="44">
        <f>MIN(T273,MAX(0,$C273-SUMIFS($H273:$AU273,$H$6:$AU$6,"Rest",$H$5:$AU$5,"&lt;"&amp;T$5)))</f>
        <v/>
      </c>
      <c r="V273" s="44">
        <f>ROUND(T273-U273,2)</f>
        <v/>
      </c>
      <c r="W273" s="44">
        <f>ROUND(AA272*N(Debts!$D$9)/12,2)</f>
        <v/>
      </c>
      <c r="X273" s="44">
        <f>MIN(N(Debts!$E$9),AA272+W273)</f>
        <v/>
      </c>
      <c r="Y273" s="44">
        <f>AA272+W273-X273</f>
        <v/>
      </c>
      <c r="Z273" s="44">
        <f>MIN(Y273,MAX(0,$C273-SUMIFS($H273:$AU273,$H$6:$AU$6,"Rest",$H$5:$AU$5,"&lt;"&amp;Y$5)))</f>
        <v/>
      </c>
      <c r="AA273" s="44">
        <f>ROUND(Y273-Z273,2)</f>
        <v/>
      </c>
      <c r="AB273" s="44">
        <f>ROUND(AF272*N(Debts!$D$10)/12,2)</f>
        <v/>
      </c>
      <c r="AC273" s="44">
        <f>MIN(N(Debts!$E$10),AF272+AB273)</f>
        <v/>
      </c>
      <c r="AD273" s="44">
        <f>AF272+AB273-AC273</f>
        <v/>
      </c>
      <c r="AE273" s="44">
        <f>MIN(AD273,MAX(0,$C273-SUMIFS($H273:$AU273,$H$6:$AU$6,"Rest",$H$5:$AU$5,"&lt;"&amp;AD$5)))</f>
        <v/>
      </c>
      <c r="AF273" s="44">
        <f>ROUND(AD273-AE273,2)</f>
        <v/>
      </c>
      <c r="AG273" s="44">
        <f>ROUND(AK272*N(Debts!$D$11)/12,2)</f>
        <v/>
      </c>
      <c r="AH273" s="44">
        <f>MIN(N(Debts!$E$11),AK272+AG273)</f>
        <v/>
      </c>
      <c r="AI273" s="44">
        <f>AK272+AG273-AH273</f>
        <v/>
      </c>
      <c r="AJ273" s="44">
        <f>MIN(AI273,MAX(0,$C273-SUMIFS($H273:$AU273,$H$6:$AU$6,"Rest",$H$5:$AU$5,"&lt;"&amp;AI$5)))</f>
        <v/>
      </c>
      <c r="AK273" s="44">
        <f>ROUND(AI273-AJ273,2)</f>
        <v/>
      </c>
      <c r="AL273" s="44">
        <f>ROUND(AP272*N(Debts!$D$12)/12,2)</f>
        <v/>
      </c>
      <c r="AM273" s="44">
        <f>MIN(N(Debts!$E$12),AP272+AL273)</f>
        <v/>
      </c>
      <c r="AN273" s="44">
        <f>AP272+AL273-AM273</f>
        <v/>
      </c>
      <c r="AO273" s="44">
        <f>MIN(AN273,MAX(0,$C273-SUMIFS($H273:$AU273,$H$6:$AU$6,"Rest",$H$5:$AU$5,"&lt;"&amp;AN$5)))</f>
        <v/>
      </c>
      <c r="AP273" s="44">
        <f>ROUND(AN273-AO273,2)</f>
        <v/>
      </c>
      <c r="AQ273" s="44">
        <f>ROUND(AU272*N(Debts!$D$13)/12,2)</f>
        <v/>
      </c>
      <c r="AR273" s="44">
        <f>MIN(N(Debts!$E$13),AU272+AQ273)</f>
        <v/>
      </c>
      <c r="AS273" s="44">
        <f>AU272+AQ273-AR273</f>
        <v/>
      </c>
      <c r="AT273" s="44">
        <f>MIN(AS273,MAX(0,$C273-SUMIFS($H273:$AU273,$H$6:$AU$6,"Rest",$H$5:$AU$5,"&lt;"&amp;AS$5)))</f>
        <v/>
      </c>
      <c r="AU273" s="44">
        <f>ROUND(AS273-AT273,2)</f>
        <v/>
      </c>
    </row>
    <row r="274">
      <c r="A274" s="43" t="n">
        <v>267</v>
      </c>
      <c r="B274" s="45">
        <f>EDATE(Plan!$C$7,A274-1)</f>
        <v/>
      </c>
      <c r="C274" s="46">
        <f>IF(F273&lt;=0.005,0,MAX(0,Plan!$C$6-SUMIF($H$6:$AU$6,"Min paid",H274:AU274)))</f>
        <v/>
      </c>
      <c r="D274" s="46">
        <f>SUMIF($H$6:$AU$6,"Interest",H274:AU274)</f>
        <v/>
      </c>
      <c r="E274" s="46">
        <f>SUMIF($H$6:$AU$6,"Min paid",H274:AU274)+SUMIF($H$6:$AU$6,"Extra paid",H274:AU274)</f>
        <v/>
      </c>
      <c r="F274" s="46">
        <f>SUMIF($H$6:$AU$6,"Balance",H274:AU274)</f>
        <v/>
      </c>
      <c r="G274" s="47">
        <f>IF(AND(F274&lt;=0.005,F273&gt;0.005),A274,"")</f>
        <v/>
      </c>
      <c r="H274" s="44">
        <f>ROUND(L273*N(Debts!$D$6)/12,2)</f>
        <v/>
      </c>
      <c r="I274" s="44">
        <f>MIN(N(Debts!$E$6),L273+H274)</f>
        <v/>
      </c>
      <c r="J274" s="44">
        <f>L273+H274-I274</f>
        <v/>
      </c>
      <c r="K274" s="44">
        <f>MIN(J274,MAX(0,$C274-SUMIFS($H274:$AU274,$H$6:$AU$6,"Rest",$H$5:$AU$5,"&lt;"&amp;J$5)))</f>
        <v/>
      </c>
      <c r="L274" s="44">
        <f>ROUND(J274-K274,2)</f>
        <v/>
      </c>
      <c r="M274" s="44">
        <f>ROUND(Q273*N(Debts!$D$7)/12,2)</f>
        <v/>
      </c>
      <c r="N274" s="44">
        <f>MIN(N(Debts!$E$7),Q273+M274)</f>
        <v/>
      </c>
      <c r="O274" s="44">
        <f>Q273+M274-N274</f>
        <v/>
      </c>
      <c r="P274" s="44">
        <f>MIN(O274,MAX(0,$C274-SUMIFS($H274:$AU274,$H$6:$AU$6,"Rest",$H$5:$AU$5,"&lt;"&amp;O$5)))</f>
        <v/>
      </c>
      <c r="Q274" s="44">
        <f>ROUND(O274-P274,2)</f>
        <v/>
      </c>
      <c r="R274" s="44">
        <f>ROUND(V273*N(Debts!$D$8)/12,2)</f>
        <v/>
      </c>
      <c r="S274" s="44">
        <f>MIN(N(Debts!$E$8),V273+R274)</f>
        <v/>
      </c>
      <c r="T274" s="44">
        <f>V273+R274-S274</f>
        <v/>
      </c>
      <c r="U274" s="44">
        <f>MIN(T274,MAX(0,$C274-SUMIFS($H274:$AU274,$H$6:$AU$6,"Rest",$H$5:$AU$5,"&lt;"&amp;T$5)))</f>
        <v/>
      </c>
      <c r="V274" s="44">
        <f>ROUND(T274-U274,2)</f>
        <v/>
      </c>
      <c r="W274" s="44">
        <f>ROUND(AA273*N(Debts!$D$9)/12,2)</f>
        <v/>
      </c>
      <c r="X274" s="44">
        <f>MIN(N(Debts!$E$9),AA273+W274)</f>
        <v/>
      </c>
      <c r="Y274" s="44">
        <f>AA273+W274-X274</f>
        <v/>
      </c>
      <c r="Z274" s="44">
        <f>MIN(Y274,MAX(0,$C274-SUMIFS($H274:$AU274,$H$6:$AU$6,"Rest",$H$5:$AU$5,"&lt;"&amp;Y$5)))</f>
        <v/>
      </c>
      <c r="AA274" s="44">
        <f>ROUND(Y274-Z274,2)</f>
        <v/>
      </c>
      <c r="AB274" s="44">
        <f>ROUND(AF273*N(Debts!$D$10)/12,2)</f>
        <v/>
      </c>
      <c r="AC274" s="44">
        <f>MIN(N(Debts!$E$10),AF273+AB274)</f>
        <v/>
      </c>
      <c r="AD274" s="44">
        <f>AF273+AB274-AC274</f>
        <v/>
      </c>
      <c r="AE274" s="44">
        <f>MIN(AD274,MAX(0,$C274-SUMIFS($H274:$AU274,$H$6:$AU$6,"Rest",$H$5:$AU$5,"&lt;"&amp;AD$5)))</f>
        <v/>
      </c>
      <c r="AF274" s="44">
        <f>ROUND(AD274-AE274,2)</f>
        <v/>
      </c>
      <c r="AG274" s="44">
        <f>ROUND(AK273*N(Debts!$D$11)/12,2)</f>
        <v/>
      </c>
      <c r="AH274" s="44">
        <f>MIN(N(Debts!$E$11),AK273+AG274)</f>
        <v/>
      </c>
      <c r="AI274" s="44">
        <f>AK273+AG274-AH274</f>
        <v/>
      </c>
      <c r="AJ274" s="44">
        <f>MIN(AI274,MAX(0,$C274-SUMIFS($H274:$AU274,$H$6:$AU$6,"Rest",$H$5:$AU$5,"&lt;"&amp;AI$5)))</f>
        <v/>
      </c>
      <c r="AK274" s="44">
        <f>ROUND(AI274-AJ274,2)</f>
        <v/>
      </c>
      <c r="AL274" s="44">
        <f>ROUND(AP273*N(Debts!$D$12)/12,2)</f>
        <v/>
      </c>
      <c r="AM274" s="44">
        <f>MIN(N(Debts!$E$12),AP273+AL274)</f>
        <v/>
      </c>
      <c r="AN274" s="44">
        <f>AP273+AL274-AM274</f>
        <v/>
      </c>
      <c r="AO274" s="44">
        <f>MIN(AN274,MAX(0,$C274-SUMIFS($H274:$AU274,$H$6:$AU$6,"Rest",$H$5:$AU$5,"&lt;"&amp;AN$5)))</f>
        <v/>
      </c>
      <c r="AP274" s="44">
        <f>ROUND(AN274-AO274,2)</f>
        <v/>
      </c>
      <c r="AQ274" s="44">
        <f>ROUND(AU273*N(Debts!$D$13)/12,2)</f>
        <v/>
      </c>
      <c r="AR274" s="44">
        <f>MIN(N(Debts!$E$13),AU273+AQ274)</f>
        <v/>
      </c>
      <c r="AS274" s="44">
        <f>AU273+AQ274-AR274</f>
        <v/>
      </c>
      <c r="AT274" s="44">
        <f>MIN(AS274,MAX(0,$C274-SUMIFS($H274:$AU274,$H$6:$AU$6,"Rest",$H$5:$AU$5,"&lt;"&amp;AS$5)))</f>
        <v/>
      </c>
      <c r="AU274" s="44">
        <f>ROUND(AS274-AT274,2)</f>
        <v/>
      </c>
    </row>
    <row r="275">
      <c r="A275" s="43" t="n">
        <v>268</v>
      </c>
      <c r="B275" s="45">
        <f>EDATE(Plan!$C$7,A275-1)</f>
        <v/>
      </c>
      <c r="C275" s="46">
        <f>IF(F274&lt;=0.005,0,MAX(0,Plan!$C$6-SUMIF($H$6:$AU$6,"Min paid",H275:AU275)))</f>
        <v/>
      </c>
      <c r="D275" s="46">
        <f>SUMIF($H$6:$AU$6,"Interest",H275:AU275)</f>
        <v/>
      </c>
      <c r="E275" s="46">
        <f>SUMIF($H$6:$AU$6,"Min paid",H275:AU275)+SUMIF($H$6:$AU$6,"Extra paid",H275:AU275)</f>
        <v/>
      </c>
      <c r="F275" s="46">
        <f>SUMIF($H$6:$AU$6,"Balance",H275:AU275)</f>
        <v/>
      </c>
      <c r="G275" s="47">
        <f>IF(AND(F275&lt;=0.005,F274&gt;0.005),A275,"")</f>
        <v/>
      </c>
      <c r="H275" s="44">
        <f>ROUND(L274*N(Debts!$D$6)/12,2)</f>
        <v/>
      </c>
      <c r="I275" s="44">
        <f>MIN(N(Debts!$E$6),L274+H275)</f>
        <v/>
      </c>
      <c r="J275" s="44">
        <f>L274+H275-I275</f>
        <v/>
      </c>
      <c r="K275" s="44">
        <f>MIN(J275,MAX(0,$C275-SUMIFS($H275:$AU275,$H$6:$AU$6,"Rest",$H$5:$AU$5,"&lt;"&amp;J$5)))</f>
        <v/>
      </c>
      <c r="L275" s="44">
        <f>ROUND(J275-K275,2)</f>
        <v/>
      </c>
      <c r="M275" s="44">
        <f>ROUND(Q274*N(Debts!$D$7)/12,2)</f>
        <v/>
      </c>
      <c r="N275" s="44">
        <f>MIN(N(Debts!$E$7),Q274+M275)</f>
        <v/>
      </c>
      <c r="O275" s="44">
        <f>Q274+M275-N275</f>
        <v/>
      </c>
      <c r="P275" s="44">
        <f>MIN(O275,MAX(0,$C275-SUMIFS($H275:$AU275,$H$6:$AU$6,"Rest",$H$5:$AU$5,"&lt;"&amp;O$5)))</f>
        <v/>
      </c>
      <c r="Q275" s="44">
        <f>ROUND(O275-P275,2)</f>
        <v/>
      </c>
      <c r="R275" s="44">
        <f>ROUND(V274*N(Debts!$D$8)/12,2)</f>
        <v/>
      </c>
      <c r="S275" s="44">
        <f>MIN(N(Debts!$E$8),V274+R275)</f>
        <v/>
      </c>
      <c r="T275" s="44">
        <f>V274+R275-S275</f>
        <v/>
      </c>
      <c r="U275" s="44">
        <f>MIN(T275,MAX(0,$C275-SUMIFS($H275:$AU275,$H$6:$AU$6,"Rest",$H$5:$AU$5,"&lt;"&amp;T$5)))</f>
        <v/>
      </c>
      <c r="V275" s="44">
        <f>ROUND(T275-U275,2)</f>
        <v/>
      </c>
      <c r="W275" s="44">
        <f>ROUND(AA274*N(Debts!$D$9)/12,2)</f>
        <v/>
      </c>
      <c r="X275" s="44">
        <f>MIN(N(Debts!$E$9),AA274+W275)</f>
        <v/>
      </c>
      <c r="Y275" s="44">
        <f>AA274+W275-X275</f>
        <v/>
      </c>
      <c r="Z275" s="44">
        <f>MIN(Y275,MAX(0,$C275-SUMIFS($H275:$AU275,$H$6:$AU$6,"Rest",$H$5:$AU$5,"&lt;"&amp;Y$5)))</f>
        <v/>
      </c>
      <c r="AA275" s="44">
        <f>ROUND(Y275-Z275,2)</f>
        <v/>
      </c>
      <c r="AB275" s="44">
        <f>ROUND(AF274*N(Debts!$D$10)/12,2)</f>
        <v/>
      </c>
      <c r="AC275" s="44">
        <f>MIN(N(Debts!$E$10),AF274+AB275)</f>
        <v/>
      </c>
      <c r="AD275" s="44">
        <f>AF274+AB275-AC275</f>
        <v/>
      </c>
      <c r="AE275" s="44">
        <f>MIN(AD275,MAX(0,$C275-SUMIFS($H275:$AU275,$H$6:$AU$6,"Rest",$H$5:$AU$5,"&lt;"&amp;AD$5)))</f>
        <v/>
      </c>
      <c r="AF275" s="44">
        <f>ROUND(AD275-AE275,2)</f>
        <v/>
      </c>
      <c r="AG275" s="44">
        <f>ROUND(AK274*N(Debts!$D$11)/12,2)</f>
        <v/>
      </c>
      <c r="AH275" s="44">
        <f>MIN(N(Debts!$E$11),AK274+AG275)</f>
        <v/>
      </c>
      <c r="AI275" s="44">
        <f>AK274+AG275-AH275</f>
        <v/>
      </c>
      <c r="AJ275" s="44">
        <f>MIN(AI275,MAX(0,$C275-SUMIFS($H275:$AU275,$H$6:$AU$6,"Rest",$H$5:$AU$5,"&lt;"&amp;AI$5)))</f>
        <v/>
      </c>
      <c r="AK275" s="44">
        <f>ROUND(AI275-AJ275,2)</f>
        <v/>
      </c>
      <c r="AL275" s="44">
        <f>ROUND(AP274*N(Debts!$D$12)/12,2)</f>
        <v/>
      </c>
      <c r="AM275" s="44">
        <f>MIN(N(Debts!$E$12),AP274+AL275)</f>
        <v/>
      </c>
      <c r="AN275" s="44">
        <f>AP274+AL275-AM275</f>
        <v/>
      </c>
      <c r="AO275" s="44">
        <f>MIN(AN275,MAX(0,$C275-SUMIFS($H275:$AU275,$H$6:$AU$6,"Rest",$H$5:$AU$5,"&lt;"&amp;AN$5)))</f>
        <v/>
      </c>
      <c r="AP275" s="44">
        <f>ROUND(AN275-AO275,2)</f>
        <v/>
      </c>
      <c r="AQ275" s="44">
        <f>ROUND(AU274*N(Debts!$D$13)/12,2)</f>
        <v/>
      </c>
      <c r="AR275" s="44">
        <f>MIN(N(Debts!$E$13),AU274+AQ275)</f>
        <v/>
      </c>
      <c r="AS275" s="44">
        <f>AU274+AQ275-AR275</f>
        <v/>
      </c>
      <c r="AT275" s="44">
        <f>MIN(AS275,MAX(0,$C275-SUMIFS($H275:$AU275,$H$6:$AU$6,"Rest",$H$5:$AU$5,"&lt;"&amp;AS$5)))</f>
        <v/>
      </c>
      <c r="AU275" s="44">
        <f>ROUND(AS275-AT275,2)</f>
        <v/>
      </c>
    </row>
    <row r="276">
      <c r="A276" s="43" t="n">
        <v>269</v>
      </c>
      <c r="B276" s="45">
        <f>EDATE(Plan!$C$7,A276-1)</f>
        <v/>
      </c>
      <c r="C276" s="46">
        <f>IF(F275&lt;=0.005,0,MAX(0,Plan!$C$6-SUMIF($H$6:$AU$6,"Min paid",H276:AU276)))</f>
        <v/>
      </c>
      <c r="D276" s="46">
        <f>SUMIF($H$6:$AU$6,"Interest",H276:AU276)</f>
        <v/>
      </c>
      <c r="E276" s="46">
        <f>SUMIF($H$6:$AU$6,"Min paid",H276:AU276)+SUMIF($H$6:$AU$6,"Extra paid",H276:AU276)</f>
        <v/>
      </c>
      <c r="F276" s="46">
        <f>SUMIF($H$6:$AU$6,"Balance",H276:AU276)</f>
        <v/>
      </c>
      <c r="G276" s="47">
        <f>IF(AND(F276&lt;=0.005,F275&gt;0.005),A276,"")</f>
        <v/>
      </c>
      <c r="H276" s="44">
        <f>ROUND(L275*N(Debts!$D$6)/12,2)</f>
        <v/>
      </c>
      <c r="I276" s="44">
        <f>MIN(N(Debts!$E$6),L275+H276)</f>
        <v/>
      </c>
      <c r="J276" s="44">
        <f>L275+H276-I276</f>
        <v/>
      </c>
      <c r="K276" s="44">
        <f>MIN(J276,MAX(0,$C276-SUMIFS($H276:$AU276,$H$6:$AU$6,"Rest",$H$5:$AU$5,"&lt;"&amp;J$5)))</f>
        <v/>
      </c>
      <c r="L276" s="44">
        <f>ROUND(J276-K276,2)</f>
        <v/>
      </c>
      <c r="M276" s="44">
        <f>ROUND(Q275*N(Debts!$D$7)/12,2)</f>
        <v/>
      </c>
      <c r="N276" s="44">
        <f>MIN(N(Debts!$E$7),Q275+M276)</f>
        <v/>
      </c>
      <c r="O276" s="44">
        <f>Q275+M276-N276</f>
        <v/>
      </c>
      <c r="P276" s="44">
        <f>MIN(O276,MAX(0,$C276-SUMIFS($H276:$AU276,$H$6:$AU$6,"Rest",$H$5:$AU$5,"&lt;"&amp;O$5)))</f>
        <v/>
      </c>
      <c r="Q276" s="44">
        <f>ROUND(O276-P276,2)</f>
        <v/>
      </c>
      <c r="R276" s="44">
        <f>ROUND(V275*N(Debts!$D$8)/12,2)</f>
        <v/>
      </c>
      <c r="S276" s="44">
        <f>MIN(N(Debts!$E$8),V275+R276)</f>
        <v/>
      </c>
      <c r="T276" s="44">
        <f>V275+R276-S276</f>
        <v/>
      </c>
      <c r="U276" s="44">
        <f>MIN(T276,MAX(0,$C276-SUMIFS($H276:$AU276,$H$6:$AU$6,"Rest",$H$5:$AU$5,"&lt;"&amp;T$5)))</f>
        <v/>
      </c>
      <c r="V276" s="44">
        <f>ROUND(T276-U276,2)</f>
        <v/>
      </c>
      <c r="W276" s="44">
        <f>ROUND(AA275*N(Debts!$D$9)/12,2)</f>
        <v/>
      </c>
      <c r="X276" s="44">
        <f>MIN(N(Debts!$E$9),AA275+W276)</f>
        <v/>
      </c>
      <c r="Y276" s="44">
        <f>AA275+W276-X276</f>
        <v/>
      </c>
      <c r="Z276" s="44">
        <f>MIN(Y276,MAX(0,$C276-SUMIFS($H276:$AU276,$H$6:$AU$6,"Rest",$H$5:$AU$5,"&lt;"&amp;Y$5)))</f>
        <v/>
      </c>
      <c r="AA276" s="44">
        <f>ROUND(Y276-Z276,2)</f>
        <v/>
      </c>
      <c r="AB276" s="44">
        <f>ROUND(AF275*N(Debts!$D$10)/12,2)</f>
        <v/>
      </c>
      <c r="AC276" s="44">
        <f>MIN(N(Debts!$E$10),AF275+AB276)</f>
        <v/>
      </c>
      <c r="AD276" s="44">
        <f>AF275+AB276-AC276</f>
        <v/>
      </c>
      <c r="AE276" s="44">
        <f>MIN(AD276,MAX(0,$C276-SUMIFS($H276:$AU276,$H$6:$AU$6,"Rest",$H$5:$AU$5,"&lt;"&amp;AD$5)))</f>
        <v/>
      </c>
      <c r="AF276" s="44">
        <f>ROUND(AD276-AE276,2)</f>
        <v/>
      </c>
      <c r="AG276" s="44">
        <f>ROUND(AK275*N(Debts!$D$11)/12,2)</f>
        <v/>
      </c>
      <c r="AH276" s="44">
        <f>MIN(N(Debts!$E$11),AK275+AG276)</f>
        <v/>
      </c>
      <c r="AI276" s="44">
        <f>AK275+AG276-AH276</f>
        <v/>
      </c>
      <c r="AJ276" s="44">
        <f>MIN(AI276,MAX(0,$C276-SUMIFS($H276:$AU276,$H$6:$AU$6,"Rest",$H$5:$AU$5,"&lt;"&amp;AI$5)))</f>
        <v/>
      </c>
      <c r="AK276" s="44">
        <f>ROUND(AI276-AJ276,2)</f>
        <v/>
      </c>
      <c r="AL276" s="44">
        <f>ROUND(AP275*N(Debts!$D$12)/12,2)</f>
        <v/>
      </c>
      <c r="AM276" s="44">
        <f>MIN(N(Debts!$E$12),AP275+AL276)</f>
        <v/>
      </c>
      <c r="AN276" s="44">
        <f>AP275+AL276-AM276</f>
        <v/>
      </c>
      <c r="AO276" s="44">
        <f>MIN(AN276,MAX(0,$C276-SUMIFS($H276:$AU276,$H$6:$AU$6,"Rest",$H$5:$AU$5,"&lt;"&amp;AN$5)))</f>
        <v/>
      </c>
      <c r="AP276" s="44">
        <f>ROUND(AN276-AO276,2)</f>
        <v/>
      </c>
      <c r="AQ276" s="44">
        <f>ROUND(AU275*N(Debts!$D$13)/12,2)</f>
        <v/>
      </c>
      <c r="AR276" s="44">
        <f>MIN(N(Debts!$E$13),AU275+AQ276)</f>
        <v/>
      </c>
      <c r="AS276" s="44">
        <f>AU275+AQ276-AR276</f>
        <v/>
      </c>
      <c r="AT276" s="44">
        <f>MIN(AS276,MAX(0,$C276-SUMIFS($H276:$AU276,$H$6:$AU$6,"Rest",$H$5:$AU$5,"&lt;"&amp;AS$5)))</f>
        <v/>
      </c>
      <c r="AU276" s="44">
        <f>ROUND(AS276-AT276,2)</f>
        <v/>
      </c>
    </row>
    <row r="277">
      <c r="A277" s="43" t="n">
        <v>270</v>
      </c>
      <c r="B277" s="45">
        <f>EDATE(Plan!$C$7,A277-1)</f>
        <v/>
      </c>
      <c r="C277" s="46">
        <f>IF(F276&lt;=0.005,0,MAX(0,Plan!$C$6-SUMIF($H$6:$AU$6,"Min paid",H277:AU277)))</f>
        <v/>
      </c>
      <c r="D277" s="46">
        <f>SUMIF($H$6:$AU$6,"Interest",H277:AU277)</f>
        <v/>
      </c>
      <c r="E277" s="46">
        <f>SUMIF($H$6:$AU$6,"Min paid",H277:AU277)+SUMIF($H$6:$AU$6,"Extra paid",H277:AU277)</f>
        <v/>
      </c>
      <c r="F277" s="46">
        <f>SUMIF($H$6:$AU$6,"Balance",H277:AU277)</f>
        <v/>
      </c>
      <c r="G277" s="47">
        <f>IF(AND(F277&lt;=0.005,F276&gt;0.005),A277,"")</f>
        <v/>
      </c>
      <c r="H277" s="44">
        <f>ROUND(L276*N(Debts!$D$6)/12,2)</f>
        <v/>
      </c>
      <c r="I277" s="44">
        <f>MIN(N(Debts!$E$6),L276+H277)</f>
        <v/>
      </c>
      <c r="J277" s="44">
        <f>L276+H277-I277</f>
        <v/>
      </c>
      <c r="K277" s="44">
        <f>MIN(J277,MAX(0,$C277-SUMIFS($H277:$AU277,$H$6:$AU$6,"Rest",$H$5:$AU$5,"&lt;"&amp;J$5)))</f>
        <v/>
      </c>
      <c r="L277" s="44">
        <f>ROUND(J277-K277,2)</f>
        <v/>
      </c>
      <c r="M277" s="44">
        <f>ROUND(Q276*N(Debts!$D$7)/12,2)</f>
        <v/>
      </c>
      <c r="N277" s="44">
        <f>MIN(N(Debts!$E$7),Q276+M277)</f>
        <v/>
      </c>
      <c r="O277" s="44">
        <f>Q276+M277-N277</f>
        <v/>
      </c>
      <c r="P277" s="44">
        <f>MIN(O277,MAX(0,$C277-SUMIFS($H277:$AU277,$H$6:$AU$6,"Rest",$H$5:$AU$5,"&lt;"&amp;O$5)))</f>
        <v/>
      </c>
      <c r="Q277" s="44">
        <f>ROUND(O277-P277,2)</f>
        <v/>
      </c>
      <c r="R277" s="44">
        <f>ROUND(V276*N(Debts!$D$8)/12,2)</f>
        <v/>
      </c>
      <c r="S277" s="44">
        <f>MIN(N(Debts!$E$8),V276+R277)</f>
        <v/>
      </c>
      <c r="T277" s="44">
        <f>V276+R277-S277</f>
        <v/>
      </c>
      <c r="U277" s="44">
        <f>MIN(T277,MAX(0,$C277-SUMIFS($H277:$AU277,$H$6:$AU$6,"Rest",$H$5:$AU$5,"&lt;"&amp;T$5)))</f>
        <v/>
      </c>
      <c r="V277" s="44">
        <f>ROUND(T277-U277,2)</f>
        <v/>
      </c>
      <c r="W277" s="44">
        <f>ROUND(AA276*N(Debts!$D$9)/12,2)</f>
        <v/>
      </c>
      <c r="X277" s="44">
        <f>MIN(N(Debts!$E$9),AA276+W277)</f>
        <v/>
      </c>
      <c r="Y277" s="44">
        <f>AA276+W277-X277</f>
        <v/>
      </c>
      <c r="Z277" s="44">
        <f>MIN(Y277,MAX(0,$C277-SUMIFS($H277:$AU277,$H$6:$AU$6,"Rest",$H$5:$AU$5,"&lt;"&amp;Y$5)))</f>
        <v/>
      </c>
      <c r="AA277" s="44">
        <f>ROUND(Y277-Z277,2)</f>
        <v/>
      </c>
      <c r="AB277" s="44">
        <f>ROUND(AF276*N(Debts!$D$10)/12,2)</f>
        <v/>
      </c>
      <c r="AC277" s="44">
        <f>MIN(N(Debts!$E$10),AF276+AB277)</f>
        <v/>
      </c>
      <c r="AD277" s="44">
        <f>AF276+AB277-AC277</f>
        <v/>
      </c>
      <c r="AE277" s="44">
        <f>MIN(AD277,MAX(0,$C277-SUMIFS($H277:$AU277,$H$6:$AU$6,"Rest",$H$5:$AU$5,"&lt;"&amp;AD$5)))</f>
        <v/>
      </c>
      <c r="AF277" s="44">
        <f>ROUND(AD277-AE277,2)</f>
        <v/>
      </c>
      <c r="AG277" s="44">
        <f>ROUND(AK276*N(Debts!$D$11)/12,2)</f>
        <v/>
      </c>
      <c r="AH277" s="44">
        <f>MIN(N(Debts!$E$11),AK276+AG277)</f>
        <v/>
      </c>
      <c r="AI277" s="44">
        <f>AK276+AG277-AH277</f>
        <v/>
      </c>
      <c r="AJ277" s="44">
        <f>MIN(AI277,MAX(0,$C277-SUMIFS($H277:$AU277,$H$6:$AU$6,"Rest",$H$5:$AU$5,"&lt;"&amp;AI$5)))</f>
        <v/>
      </c>
      <c r="AK277" s="44">
        <f>ROUND(AI277-AJ277,2)</f>
        <v/>
      </c>
      <c r="AL277" s="44">
        <f>ROUND(AP276*N(Debts!$D$12)/12,2)</f>
        <v/>
      </c>
      <c r="AM277" s="44">
        <f>MIN(N(Debts!$E$12),AP276+AL277)</f>
        <v/>
      </c>
      <c r="AN277" s="44">
        <f>AP276+AL277-AM277</f>
        <v/>
      </c>
      <c r="AO277" s="44">
        <f>MIN(AN277,MAX(0,$C277-SUMIFS($H277:$AU277,$H$6:$AU$6,"Rest",$H$5:$AU$5,"&lt;"&amp;AN$5)))</f>
        <v/>
      </c>
      <c r="AP277" s="44">
        <f>ROUND(AN277-AO277,2)</f>
        <v/>
      </c>
      <c r="AQ277" s="44">
        <f>ROUND(AU276*N(Debts!$D$13)/12,2)</f>
        <v/>
      </c>
      <c r="AR277" s="44">
        <f>MIN(N(Debts!$E$13),AU276+AQ277)</f>
        <v/>
      </c>
      <c r="AS277" s="44">
        <f>AU276+AQ277-AR277</f>
        <v/>
      </c>
      <c r="AT277" s="44">
        <f>MIN(AS277,MAX(0,$C277-SUMIFS($H277:$AU277,$H$6:$AU$6,"Rest",$H$5:$AU$5,"&lt;"&amp;AS$5)))</f>
        <v/>
      </c>
      <c r="AU277" s="44">
        <f>ROUND(AS277-AT277,2)</f>
        <v/>
      </c>
    </row>
    <row r="278">
      <c r="A278" s="43" t="n">
        <v>271</v>
      </c>
      <c r="B278" s="45">
        <f>EDATE(Plan!$C$7,A278-1)</f>
        <v/>
      </c>
      <c r="C278" s="46">
        <f>IF(F277&lt;=0.005,0,MAX(0,Plan!$C$6-SUMIF($H$6:$AU$6,"Min paid",H278:AU278)))</f>
        <v/>
      </c>
      <c r="D278" s="46">
        <f>SUMIF($H$6:$AU$6,"Interest",H278:AU278)</f>
        <v/>
      </c>
      <c r="E278" s="46">
        <f>SUMIF($H$6:$AU$6,"Min paid",H278:AU278)+SUMIF($H$6:$AU$6,"Extra paid",H278:AU278)</f>
        <v/>
      </c>
      <c r="F278" s="46">
        <f>SUMIF($H$6:$AU$6,"Balance",H278:AU278)</f>
        <v/>
      </c>
      <c r="G278" s="47">
        <f>IF(AND(F278&lt;=0.005,F277&gt;0.005),A278,"")</f>
        <v/>
      </c>
      <c r="H278" s="44">
        <f>ROUND(L277*N(Debts!$D$6)/12,2)</f>
        <v/>
      </c>
      <c r="I278" s="44">
        <f>MIN(N(Debts!$E$6),L277+H278)</f>
        <v/>
      </c>
      <c r="J278" s="44">
        <f>L277+H278-I278</f>
        <v/>
      </c>
      <c r="K278" s="44">
        <f>MIN(J278,MAX(0,$C278-SUMIFS($H278:$AU278,$H$6:$AU$6,"Rest",$H$5:$AU$5,"&lt;"&amp;J$5)))</f>
        <v/>
      </c>
      <c r="L278" s="44">
        <f>ROUND(J278-K278,2)</f>
        <v/>
      </c>
      <c r="M278" s="44">
        <f>ROUND(Q277*N(Debts!$D$7)/12,2)</f>
        <v/>
      </c>
      <c r="N278" s="44">
        <f>MIN(N(Debts!$E$7),Q277+M278)</f>
        <v/>
      </c>
      <c r="O278" s="44">
        <f>Q277+M278-N278</f>
        <v/>
      </c>
      <c r="P278" s="44">
        <f>MIN(O278,MAX(0,$C278-SUMIFS($H278:$AU278,$H$6:$AU$6,"Rest",$H$5:$AU$5,"&lt;"&amp;O$5)))</f>
        <v/>
      </c>
      <c r="Q278" s="44">
        <f>ROUND(O278-P278,2)</f>
        <v/>
      </c>
      <c r="R278" s="44">
        <f>ROUND(V277*N(Debts!$D$8)/12,2)</f>
        <v/>
      </c>
      <c r="S278" s="44">
        <f>MIN(N(Debts!$E$8),V277+R278)</f>
        <v/>
      </c>
      <c r="T278" s="44">
        <f>V277+R278-S278</f>
        <v/>
      </c>
      <c r="U278" s="44">
        <f>MIN(T278,MAX(0,$C278-SUMIFS($H278:$AU278,$H$6:$AU$6,"Rest",$H$5:$AU$5,"&lt;"&amp;T$5)))</f>
        <v/>
      </c>
      <c r="V278" s="44">
        <f>ROUND(T278-U278,2)</f>
        <v/>
      </c>
      <c r="W278" s="44">
        <f>ROUND(AA277*N(Debts!$D$9)/12,2)</f>
        <v/>
      </c>
      <c r="X278" s="44">
        <f>MIN(N(Debts!$E$9),AA277+W278)</f>
        <v/>
      </c>
      <c r="Y278" s="44">
        <f>AA277+W278-X278</f>
        <v/>
      </c>
      <c r="Z278" s="44">
        <f>MIN(Y278,MAX(0,$C278-SUMIFS($H278:$AU278,$H$6:$AU$6,"Rest",$H$5:$AU$5,"&lt;"&amp;Y$5)))</f>
        <v/>
      </c>
      <c r="AA278" s="44">
        <f>ROUND(Y278-Z278,2)</f>
        <v/>
      </c>
      <c r="AB278" s="44">
        <f>ROUND(AF277*N(Debts!$D$10)/12,2)</f>
        <v/>
      </c>
      <c r="AC278" s="44">
        <f>MIN(N(Debts!$E$10),AF277+AB278)</f>
        <v/>
      </c>
      <c r="AD278" s="44">
        <f>AF277+AB278-AC278</f>
        <v/>
      </c>
      <c r="AE278" s="44">
        <f>MIN(AD278,MAX(0,$C278-SUMIFS($H278:$AU278,$H$6:$AU$6,"Rest",$H$5:$AU$5,"&lt;"&amp;AD$5)))</f>
        <v/>
      </c>
      <c r="AF278" s="44">
        <f>ROUND(AD278-AE278,2)</f>
        <v/>
      </c>
      <c r="AG278" s="44">
        <f>ROUND(AK277*N(Debts!$D$11)/12,2)</f>
        <v/>
      </c>
      <c r="AH278" s="44">
        <f>MIN(N(Debts!$E$11),AK277+AG278)</f>
        <v/>
      </c>
      <c r="AI278" s="44">
        <f>AK277+AG278-AH278</f>
        <v/>
      </c>
      <c r="AJ278" s="44">
        <f>MIN(AI278,MAX(0,$C278-SUMIFS($H278:$AU278,$H$6:$AU$6,"Rest",$H$5:$AU$5,"&lt;"&amp;AI$5)))</f>
        <v/>
      </c>
      <c r="AK278" s="44">
        <f>ROUND(AI278-AJ278,2)</f>
        <v/>
      </c>
      <c r="AL278" s="44">
        <f>ROUND(AP277*N(Debts!$D$12)/12,2)</f>
        <v/>
      </c>
      <c r="AM278" s="44">
        <f>MIN(N(Debts!$E$12),AP277+AL278)</f>
        <v/>
      </c>
      <c r="AN278" s="44">
        <f>AP277+AL278-AM278</f>
        <v/>
      </c>
      <c r="AO278" s="44">
        <f>MIN(AN278,MAX(0,$C278-SUMIFS($H278:$AU278,$H$6:$AU$6,"Rest",$H$5:$AU$5,"&lt;"&amp;AN$5)))</f>
        <v/>
      </c>
      <c r="AP278" s="44">
        <f>ROUND(AN278-AO278,2)</f>
        <v/>
      </c>
      <c r="AQ278" s="44">
        <f>ROUND(AU277*N(Debts!$D$13)/12,2)</f>
        <v/>
      </c>
      <c r="AR278" s="44">
        <f>MIN(N(Debts!$E$13),AU277+AQ278)</f>
        <v/>
      </c>
      <c r="AS278" s="44">
        <f>AU277+AQ278-AR278</f>
        <v/>
      </c>
      <c r="AT278" s="44">
        <f>MIN(AS278,MAX(0,$C278-SUMIFS($H278:$AU278,$H$6:$AU$6,"Rest",$H$5:$AU$5,"&lt;"&amp;AS$5)))</f>
        <v/>
      </c>
      <c r="AU278" s="44">
        <f>ROUND(AS278-AT278,2)</f>
        <v/>
      </c>
    </row>
    <row r="279">
      <c r="A279" s="43" t="n">
        <v>272</v>
      </c>
      <c r="B279" s="45">
        <f>EDATE(Plan!$C$7,A279-1)</f>
        <v/>
      </c>
      <c r="C279" s="46">
        <f>IF(F278&lt;=0.005,0,MAX(0,Plan!$C$6-SUMIF($H$6:$AU$6,"Min paid",H279:AU279)))</f>
        <v/>
      </c>
      <c r="D279" s="46">
        <f>SUMIF($H$6:$AU$6,"Interest",H279:AU279)</f>
        <v/>
      </c>
      <c r="E279" s="46">
        <f>SUMIF($H$6:$AU$6,"Min paid",H279:AU279)+SUMIF($H$6:$AU$6,"Extra paid",H279:AU279)</f>
        <v/>
      </c>
      <c r="F279" s="46">
        <f>SUMIF($H$6:$AU$6,"Balance",H279:AU279)</f>
        <v/>
      </c>
      <c r="G279" s="47">
        <f>IF(AND(F279&lt;=0.005,F278&gt;0.005),A279,"")</f>
        <v/>
      </c>
      <c r="H279" s="44">
        <f>ROUND(L278*N(Debts!$D$6)/12,2)</f>
        <v/>
      </c>
      <c r="I279" s="44">
        <f>MIN(N(Debts!$E$6),L278+H279)</f>
        <v/>
      </c>
      <c r="J279" s="44">
        <f>L278+H279-I279</f>
        <v/>
      </c>
      <c r="K279" s="44">
        <f>MIN(J279,MAX(0,$C279-SUMIFS($H279:$AU279,$H$6:$AU$6,"Rest",$H$5:$AU$5,"&lt;"&amp;J$5)))</f>
        <v/>
      </c>
      <c r="L279" s="44">
        <f>ROUND(J279-K279,2)</f>
        <v/>
      </c>
      <c r="M279" s="44">
        <f>ROUND(Q278*N(Debts!$D$7)/12,2)</f>
        <v/>
      </c>
      <c r="N279" s="44">
        <f>MIN(N(Debts!$E$7),Q278+M279)</f>
        <v/>
      </c>
      <c r="O279" s="44">
        <f>Q278+M279-N279</f>
        <v/>
      </c>
      <c r="P279" s="44">
        <f>MIN(O279,MAX(0,$C279-SUMIFS($H279:$AU279,$H$6:$AU$6,"Rest",$H$5:$AU$5,"&lt;"&amp;O$5)))</f>
        <v/>
      </c>
      <c r="Q279" s="44">
        <f>ROUND(O279-P279,2)</f>
        <v/>
      </c>
      <c r="R279" s="44">
        <f>ROUND(V278*N(Debts!$D$8)/12,2)</f>
        <v/>
      </c>
      <c r="S279" s="44">
        <f>MIN(N(Debts!$E$8),V278+R279)</f>
        <v/>
      </c>
      <c r="T279" s="44">
        <f>V278+R279-S279</f>
        <v/>
      </c>
      <c r="U279" s="44">
        <f>MIN(T279,MAX(0,$C279-SUMIFS($H279:$AU279,$H$6:$AU$6,"Rest",$H$5:$AU$5,"&lt;"&amp;T$5)))</f>
        <v/>
      </c>
      <c r="V279" s="44">
        <f>ROUND(T279-U279,2)</f>
        <v/>
      </c>
      <c r="W279" s="44">
        <f>ROUND(AA278*N(Debts!$D$9)/12,2)</f>
        <v/>
      </c>
      <c r="X279" s="44">
        <f>MIN(N(Debts!$E$9),AA278+W279)</f>
        <v/>
      </c>
      <c r="Y279" s="44">
        <f>AA278+W279-X279</f>
        <v/>
      </c>
      <c r="Z279" s="44">
        <f>MIN(Y279,MAX(0,$C279-SUMIFS($H279:$AU279,$H$6:$AU$6,"Rest",$H$5:$AU$5,"&lt;"&amp;Y$5)))</f>
        <v/>
      </c>
      <c r="AA279" s="44">
        <f>ROUND(Y279-Z279,2)</f>
        <v/>
      </c>
      <c r="AB279" s="44">
        <f>ROUND(AF278*N(Debts!$D$10)/12,2)</f>
        <v/>
      </c>
      <c r="AC279" s="44">
        <f>MIN(N(Debts!$E$10),AF278+AB279)</f>
        <v/>
      </c>
      <c r="AD279" s="44">
        <f>AF278+AB279-AC279</f>
        <v/>
      </c>
      <c r="AE279" s="44">
        <f>MIN(AD279,MAX(0,$C279-SUMIFS($H279:$AU279,$H$6:$AU$6,"Rest",$H$5:$AU$5,"&lt;"&amp;AD$5)))</f>
        <v/>
      </c>
      <c r="AF279" s="44">
        <f>ROUND(AD279-AE279,2)</f>
        <v/>
      </c>
      <c r="AG279" s="44">
        <f>ROUND(AK278*N(Debts!$D$11)/12,2)</f>
        <v/>
      </c>
      <c r="AH279" s="44">
        <f>MIN(N(Debts!$E$11),AK278+AG279)</f>
        <v/>
      </c>
      <c r="AI279" s="44">
        <f>AK278+AG279-AH279</f>
        <v/>
      </c>
      <c r="AJ279" s="44">
        <f>MIN(AI279,MAX(0,$C279-SUMIFS($H279:$AU279,$H$6:$AU$6,"Rest",$H$5:$AU$5,"&lt;"&amp;AI$5)))</f>
        <v/>
      </c>
      <c r="AK279" s="44">
        <f>ROUND(AI279-AJ279,2)</f>
        <v/>
      </c>
      <c r="AL279" s="44">
        <f>ROUND(AP278*N(Debts!$D$12)/12,2)</f>
        <v/>
      </c>
      <c r="AM279" s="44">
        <f>MIN(N(Debts!$E$12),AP278+AL279)</f>
        <v/>
      </c>
      <c r="AN279" s="44">
        <f>AP278+AL279-AM279</f>
        <v/>
      </c>
      <c r="AO279" s="44">
        <f>MIN(AN279,MAX(0,$C279-SUMIFS($H279:$AU279,$H$6:$AU$6,"Rest",$H$5:$AU$5,"&lt;"&amp;AN$5)))</f>
        <v/>
      </c>
      <c r="AP279" s="44">
        <f>ROUND(AN279-AO279,2)</f>
        <v/>
      </c>
      <c r="AQ279" s="44">
        <f>ROUND(AU278*N(Debts!$D$13)/12,2)</f>
        <v/>
      </c>
      <c r="AR279" s="44">
        <f>MIN(N(Debts!$E$13),AU278+AQ279)</f>
        <v/>
      </c>
      <c r="AS279" s="44">
        <f>AU278+AQ279-AR279</f>
        <v/>
      </c>
      <c r="AT279" s="44">
        <f>MIN(AS279,MAX(0,$C279-SUMIFS($H279:$AU279,$H$6:$AU$6,"Rest",$H$5:$AU$5,"&lt;"&amp;AS$5)))</f>
        <v/>
      </c>
      <c r="AU279" s="44">
        <f>ROUND(AS279-AT279,2)</f>
        <v/>
      </c>
    </row>
    <row r="280">
      <c r="A280" s="43" t="n">
        <v>273</v>
      </c>
      <c r="B280" s="45">
        <f>EDATE(Plan!$C$7,A280-1)</f>
        <v/>
      </c>
      <c r="C280" s="46">
        <f>IF(F279&lt;=0.005,0,MAX(0,Plan!$C$6-SUMIF($H$6:$AU$6,"Min paid",H280:AU280)))</f>
        <v/>
      </c>
      <c r="D280" s="46">
        <f>SUMIF($H$6:$AU$6,"Interest",H280:AU280)</f>
        <v/>
      </c>
      <c r="E280" s="46">
        <f>SUMIF($H$6:$AU$6,"Min paid",H280:AU280)+SUMIF($H$6:$AU$6,"Extra paid",H280:AU280)</f>
        <v/>
      </c>
      <c r="F280" s="46">
        <f>SUMIF($H$6:$AU$6,"Balance",H280:AU280)</f>
        <v/>
      </c>
      <c r="G280" s="47">
        <f>IF(AND(F280&lt;=0.005,F279&gt;0.005),A280,"")</f>
        <v/>
      </c>
      <c r="H280" s="44">
        <f>ROUND(L279*N(Debts!$D$6)/12,2)</f>
        <v/>
      </c>
      <c r="I280" s="44">
        <f>MIN(N(Debts!$E$6),L279+H280)</f>
        <v/>
      </c>
      <c r="J280" s="44">
        <f>L279+H280-I280</f>
        <v/>
      </c>
      <c r="K280" s="44">
        <f>MIN(J280,MAX(0,$C280-SUMIFS($H280:$AU280,$H$6:$AU$6,"Rest",$H$5:$AU$5,"&lt;"&amp;J$5)))</f>
        <v/>
      </c>
      <c r="L280" s="44">
        <f>ROUND(J280-K280,2)</f>
        <v/>
      </c>
      <c r="M280" s="44">
        <f>ROUND(Q279*N(Debts!$D$7)/12,2)</f>
        <v/>
      </c>
      <c r="N280" s="44">
        <f>MIN(N(Debts!$E$7),Q279+M280)</f>
        <v/>
      </c>
      <c r="O280" s="44">
        <f>Q279+M280-N280</f>
        <v/>
      </c>
      <c r="P280" s="44">
        <f>MIN(O280,MAX(0,$C280-SUMIFS($H280:$AU280,$H$6:$AU$6,"Rest",$H$5:$AU$5,"&lt;"&amp;O$5)))</f>
        <v/>
      </c>
      <c r="Q280" s="44">
        <f>ROUND(O280-P280,2)</f>
        <v/>
      </c>
      <c r="R280" s="44">
        <f>ROUND(V279*N(Debts!$D$8)/12,2)</f>
        <v/>
      </c>
      <c r="S280" s="44">
        <f>MIN(N(Debts!$E$8),V279+R280)</f>
        <v/>
      </c>
      <c r="T280" s="44">
        <f>V279+R280-S280</f>
        <v/>
      </c>
      <c r="U280" s="44">
        <f>MIN(T280,MAX(0,$C280-SUMIFS($H280:$AU280,$H$6:$AU$6,"Rest",$H$5:$AU$5,"&lt;"&amp;T$5)))</f>
        <v/>
      </c>
      <c r="V280" s="44">
        <f>ROUND(T280-U280,2)</f>
        <v/>
      </c>
      <c r="W280" s="44">
        <f>ROUND(AA279*N(Debts!$D$9)/12,2)</f>
        <v/>
      </c>
      <c r="X280" s="44">
        <f>MIN(N(Debts!$E$9),AA279+W280)</f>
        <v/>
      </c>
      <c r="Y280" s="44">
        <f>AA279+W280-X280</f>
        <v/>
      </c>
      <c r="Z280" s="44">
        <f>MIN(Y280,MAX(0,$C280-SUMIFS($H280:$AU280,$H$6:$AU$6,"Rest",$H$5:$AU$5,"&lt;"&amp;Y$5)))</f>
        <v/>
      </c>
      <c r="AA280" s="44">
        <f>ROUND(Y280-Z280,2)</f>
        <v/>
      </c>
      <c r="AB280" s="44">
        <f>ROUND(AF279*N(Debts!$D$10)/12,2)</f>
        <v/>
      </c>
      <c r="AC280" s="44">
        <f>MIN(N(Debts!$E$10),AF279+AB280)</f>
        <v/>
      </c>
      <c r="AD280" s="44">
        <f>AF279+AB280-AC280</f>
        <v/>
      </c>
      <c r="AE280" s="44">
        <f>MIN(AD280,MAX(0,$C280-SUMIFS($H280:$AU280,$H$6:$AU$6,"Rest",$H$5:$AU$5,"&lt;"&amp;AD$5)))</f>
        <v/>
      </c>
      <c r="AF280" s="44">
        <f>ROUND(AD280-AE280,2)</f>
        <v/>
      </c>
      <c r="AG280" s="44">
        <f>ROUND(AK279*N(Debts!$D$11)/12,2)</f>
        <v/>
      </c>
      <c r="AH280" s="44">
        <f>MIN(N(Debts!$E$11),AK279+AG280)</f>
        <v/>
      </c>
      <c r="AI280" s="44">
        <f>AK279+AG280-AH280</f>
        <v/>
      </c>
      <c r="AJ280" s="44">
        <f>MIN(AI280,MAX(0,$C280-SUMIFS($H280:$AU280,$H$6:$AU$6,"Rest",$H$5:$AU$5,"&lt;"&amp;AI$5)))</f>
        <v/>
      </c>
      <c r="AK280" s="44">
        <f>ROUND(AI280-AJ280,2)</f>
        <v/>
      </c>
      <c r="AL280" s="44">
        <f>ROUND(AP279*N(Debts!$D$12)/12,2)</f>
        <v/>
      </c>
      <c r="AM280" s="44">
        <f>MIN(N(Debts!$E$12),AP279+AL280)</f>
        <v/>
      </c>
      <c r="AN280" s="44">
        <f>AP279+AL280-AM280</f>
        <v/>
      </c>
      <c r="AO280" s="44">
        <f>MIN(AN280,MAX(0,$C280-SUMIFS($H280:$AU280,$H$6:$AU$6,"Rest",$H$5:$AU$5,"&lt;"&amp;AN$5)))</f>
        <v/>
      </c>
      <c r="AP280" s="44">
        <f>ROUND(AN280-AO280,2)</f>
        <v/>
      </c>
      <c r="AQ280" s="44">
        <f>ROUND(AU279*N(Debts!$D$13)/12,2)</f>
        <v/>
      </c>
      <c r="AR280" s="44">
        <f>MIN(N(Debts!$E$13),AU279+AQ280)</f>
        <v/>
      </c>
      <c r="AS280" s="44">
        <f>AU279+AQ280-AR280</f>
        <v/>
      </c>
      <c r="AT280" s="44">
        <f>MIN(AS280,MAX(0,$C280-SUMIFS($H280:$AU280,$H$6:$AU$6,"Rest",$H$5:$AU$5,"&lt;"&amp;AS$5)))</f>
        <v/>
      </c>
      <c r="AU280" s="44">
        <f>ROUND(AS280-AT280,2)</f>
        <v/>
      </c>
    </row>
    <row r="281">
      <c r="A281" s="43" t="n">
        <v>274</v>
      </c>
      <c r="B281" s="45">
        <f>EDATE(Plan!$C$7,A281-1)</f>
        <v/>
      </c>
      <c r="C281" s="46">
        <f>IF(F280&lt;=0.005,0,MAX(0,Plan!$C$6-SUMIF($H$6:$AU$6,"Min paid",H281:AU281)))</f>
        <v/>
      </c>
      <c r="D281" s="46">
        <f>SUMIF($H$6:$AU$6,"Interest",H281:AU281)</f>
        <v/>
      </c>
      <c r="E281" s="46">
        <f>SUMIF($H$6:$AU$6,"Min paid",H281:AU281)+SUMIF($H$6:$AU$6,"Extra paid",H281:AU281)</f>
        <v/>
      </c>
      <c r="F281" s="46">
        <f>SUMIF($H$6:$AU$6,"Balance",H281:AU281)</f>
        <v/>
      </c>
      <c r="G281" s="47">
        <f>IF(AND(F281&lt;=0.005,F280&gt;0.005),A281,"")</f>
        <v/>
      </c>
      <c r="H281" s="44">
        <f>ROUND(L280*N(Debts!$D$6)/12,2)</f>
        <v/>
      </c>
      <c r="I281" s="44">
        <f>MIN(N(Debts!$E$6),L280+H281)</f>
        <v/>
      </c>
      <c r="J281" s="44">
        <f>L280+H281-I281</f>
        <v/>
      </c>
      <c r="K281" s="44">
        <f>MIN(J281,MAX(0,$C281-SUMIFS($H281:$AU281,$H$6:$AU$6,"Rest",$H$5:$AU$5,"&lt;"&amp;J$5)))</f>
        <v/>
      </c>
      <c r="L281" s="44">
        <f>ROUND(J281-K281,2)</f>
        <v/>
      </c>
      <c r="M281" s="44">
        <f>ROUND(Q280*N(Debts!$D$7)/12,2)</f>
        <v/>
      </c>
      <c r="N281" s="44">
        <f>MIN(N(Debts!$E$7),Q280+M281)</f>
        <v/>
      </c>
      <c r="O281" s="44">
        <f>Q280+M281-N281</f>
        <v/>
      </c>
      <c r="P281" s="44">
        <f>MIN(O281,MAX(0,$C281-SUMIFS($H281:$AU281,$H$6:$AU$6,"Rest",$H$5:$AU$5,"&lt;"&amp;O$5)))</f>
        <v/>
      </c>
      <c r="Q281" s="44">
        <f>ROUND(O281-P281,2)</f>
        <v/>
      </c>
      <c r="R281" s="44">
        <f>ROUND(V280*N(Debts!$D$8)/12,2)</f>
        <v/>
      </c>
      <c r="S281" s="44">
        <f>MIN(N(Debts!$E$8),V280+R281)</f>
        <v/>
      </c>
      <c r="T281" s="44">
        <f>V280+R281-S281</f>
        <v/>
      </c>
      <c r="U281" s="44">
        <f>MIN(T281,MAX(0,$C281-SUMIFS($H281:$AU281,$H$6:$AU$6,"Rest",$H$5:$AU$5,"&lt;"&amp;T$5)))</f>
        <v/>
      </c>
      <c r="V281" s="44">
        <f>ROUND(T281-U281,2)</f>
        <v/>
      </c>
      <c r="W281" s="44">
        <f>ROUND(AA280*N(Debts!$D$9)/12,2)</f>
        <v/>
      </c>
      <c r="X281" s="44">
        <f>MIN(N(Debts!$E$9),AA280+W281)</f>
        <v/>
      </c>
      <c r="Y281" s="44">
        <f>AA280+W281-X281</f>
        <v/>
      </c>
      <c r="Z281" s="44">
        <f>MIN(Y281,MAX(0,$C281-SUMIFS($H281:$AU281,$H$6:$AU$6,"Rest",$H$5:$AU$5,"&lt;"&amp;Y$5)))</f>
        <v/>
      </c>
      <c r="AA281" s="44">
        <f>ROUND(Y281-Z281,2)</f>
        <v/>
      </c>
      <c r="AB281" s="44">
        <f>ROUND(AF280*N(Debts!$D$10)/12,2)</f>
        <v/>
      </c>
      <c r="AC281" s="44">
        <f>MIN(N(Debts!$E$10),AF280+AB281)</f>
        <v/>
      </c>
      <c r="AD281" s="44">
        <f>AF280+AB281-AC281</f>
        <v/>
      </c>
      <c r="AE281" s="44">
        <f>MIN(AD281,MAX(0,$C281-SUMIFS($H281:$AU281,$H$6:$AU$6,"Rest",$H$5:$AU$5,"&lt;"&amp;AD$5)))</f>
        <v/>
      </c>
      <c r="AF281" s="44">
        <f>ROUND(AD281-AE281,2)</f>
        <v/>
      </c>
      <c r="AG281" s="44">
        <f>ROUND(AK280*N(Debts!$D$11)/12,2)</f>
        <v/>
      </c>
      <c r="AH281" s="44">
        <f>MIN(N(Debts!$E$11),AK280+AG281)</f>
        <v/>
      </c>
      <c r="AI281" s="44">
        <f>AK280+AG281-AH281</f>
        <v/>
      </c>
      <c r="AJ281" s="44">
        <f>MIN(AI281,MAX(0,$C281-SUMIFS($H281:$AU281,$H$6:$AU$6,"Rest",$H$5:$AU$5,"&lt;"&amp;AI$5)))</f>
        <v/>
      </c>
      <c r="AK281" s="44">
        <f>ROUND(AI281-AJ281,2)</f>
        <v/>
      </c>
      <c r="AL281" s="44">
        <f>ROUND(AP280*N(Debts!$D$12)/12,2)</f>
        <v/>
      </c>
      <c r="AM281" s="44">
        <f>MIN(N(Debts!$E$12),AP280+AL281)</f>
        <v/>
      </c>
      <c r="AN281" s="44">
        <f>AP280+AL281-AM281</f>
        <v/>
      </c>
      <c r="AO281" s="44">
        <f>MIN(AN281,MAX(0,$C281-SUMIFS($H281:$AU281,$H$6:$AU$6,"Rest",$H$5:$AU$5,"&lt;"&amp;AN$5)))</f>
        <v/>
      </c>
      <c r="AP281" s="44">
        <f>ROUND(AN281-AO281,2)</f>
        <v/>
      </c>
      <c r="AQ281" s="44">
        <f>ROUND(AU280*N(Debts!$D$13)/12,2)</f>
        <v/>
      </c>
      <c r="AR281" s="44">
        <f>MIN(N(Debts!$E$13),AU280+AQ281)</f>
        <v/>
      </c>
      <c r="AS281" s="44">
        <f>AU280+AQ281-AR281</f>
        <v/>
      </c>
      <c r="AT281" s="44">
        <f>MIN(AS281,MAX(0,$C281-SUMIFS($H281:$AU281,$H$6:$AU$6,"Rest",$H$5:$AU$5,"&lt;"&amp;AS$5)))</f>
        <v/>
      </c>
      <c r="AU281" s="44">
        <f>ROUND(AS281-AT281,2)</f>
        <v/>
      </c>
    </row>
    <row r="282">
      <c r="A282" s="43" t="n">
        <v>275</v>
      </c>
      <c r="B282" s="45">
        <f>EDATE(Plan!$C$7,A282-1)</f>
        <v/>
      </c>
      <c r="C282" s="46">
        <f>IF(F281&lt;=0.005,0,MAX(0,Plan!$C$6-SUMIF($H$6:$AU$6,"Min paid",H282:AU282)))</f>
        <v/>
      </c>
      <c r="D282" s="46">
        <f>SUMIF($H$6:$AU$6,"Interest",H282:AU282)</f>
        <v/>
      </c>
      <c r="E282" s="46">
        <f>SUMIF($H$6:$AU$6,"Min paid",H282:AU282)+SUMIF($H$6:$AU$6,"Extra paid",H282:AU282)</f>
        <v/>
      </c>
      <c r="F282" s="46">
        <f>SUMIF($H$6:$AU$6,"Balance",H282:AU282)</f>
        <v/>
      </c>
      <c r="G282" s="47">
        <f>IF(AND(F282&lt;=0.005,F281&gt;0.005),A282,"")</f>
        <v/>
      </c>
      <c r="H282" s="44">
        <f>ROUND(L281*N(Debts!$D$6)/12,2)</f>
        <v/>
      </c>
      <c r="I282" s="44">
        <f>MIN(N(Debts!$E$6),L281+H282)</f>
        <v/>
      </c>
      <c r="J282" s="44">
        <f>L281+H282-I282</f>
        <v/>
      </c>
      <c r="K282" s="44">
        <f>MIN(J282,MAX(0,$C282-SUMIFS($H282:$AU282,$H$6:$AU$6,"Rest",$H$5:$AU$5,"&lt;"&amp;J$5)))</f>
        <v/>
      </c>
      <c r="L282" s="44">
        <f>ROUND(J282-K282,2)</f>
        <v/>
      </c>
      <c r="M282" s="44">
        <f>ROUND(Q281*N(Debts!$D$7)/12,2)</f>
        <v/>
      </c>
      <c r="N282" s="44">
        <f>MIN(N(Debts!$E$7),Q281+M282)</f>
        <v/>
      </c>
      <c r="O282" s="44">
        <f>Q281+M282-N282</f>
        <v/>
      </c>
      <c r="P282" s="44">
        <f>MIN(O282,MAX(0,$C282-SUMIFS($H282:$AU282,$H$6:$AU$6,"Rest",$H$5:$AU$5,"&lt;"&amp;O$5)))</f>
        <v/>
      </c>
      <c r="Q282" s="44">
        <f>ROUND(O282-P282,2)</f>
        <v/>
      </c>
      <c r="R282" s="44">
        <f>ROUND(V281*N(Debts!$D$8)/12,2)</f>
        <v/>
      </c>
      <c r="S282" s="44">
        <f>MIN(N(Debts!$E$8),V281+R282)</f>
        <v/>
      </c>
      <c r="T282" s="44">
        <f>V281+R282-S282</f>
        <v/>
      </c>
      <c r="U282" s="44">
        <f>MIN(T282,MAX(0,$C282-SUMIFS($H282:$AU282,$H$6:$AU$6,"Rest",$H$5:$AU$5,"&lt;"&amp;T$5)))</f>
        <v/>
      </c>
      <c r="V282" s="44">
        <f>ROUND(T282-U282,2)</f>
        <v/>
      </c>
      <c r="W282" s="44">
        <f>ROUND(AA281*N(Debts!$D$9)/12,2)</f>
        <v/>
      </c>
      <c r="X282" s="44">
        <f>MIN(N(Debts!$E$9),AA281+W282)</f>
        <v/>
      </c>
      <c r="Y282" s="44">
        <f>AA281+W282-X282</f>
        <v/>
      </c>
      <c r="Z282" s="44">
        <f>MIN(Y282,MAX(0,$C282-SUMIFS($H282:$AU282,$H$6:$AU$6,"Rest",$H$5:$AU$5,"&lt;"&amp;Y$5)))</f>
        <v/>
      </c>
      <c r="AA282" s="44">
        <f>ROUND(Y282-Z282,2)</f>
        <v/>
      </c>
      <c r="AB282" s="44">
        <f>ROUND(AF281*N(Debts!$D$10)/12,2)</f>
        <v/>
      </c>
      <c r="AC282" s="44">
        <f>MIN(N(Debts!$E$10),AF281+AB282)</f>
        <v/>
      </c>
      <c r="AD282" s="44">
        <f>AF281+AB282-AC282</f>
        <v/>
      </c>
      <c r="AE282" s="44">
        <f>MIN(AD282,MAX(0,$C282-SUMIFS($H282:$AU282,$H$6:$AU$6,"Rest",$H$5:$AU$5,"&lt;"&amp;AD$5)))</f>
        <v/>
      </c>
      <c r="AF282" s="44">
        <f>ROUND(AD282-AE282,2)</f>
        <v/>
      </c>
      <c r="AG282" s="44">
        <f>ROUND(AK281*N(Debts!$D$11)/12,2)</f>
        <v/>
      </c>
      <c r="AH282" s="44">
        <f>MIN(N(Debts!$E$11),AK281+AG282)</f>
        <v/>
      </c>
      <c r="AI282" s="44">
        <f>AK281+AG282-AH282</f>
        <v/>
      </c>
      <c r="AJ282" s="44">
        <f>MIN(AI282,MAX(0,$C282-SUMIFS($H282:$AU282,$H$6:$AU$6,"Rest",$H$5:$AU$5,"&lt;"&amp;AI$5)))</f>
        <v/>
      </c>
      <c r="AK282" s="44">
        <f>ROUND(AI282-AJ282,2)</f>
        <v/>
      </c>
      <c r="AL282" s="44">
        <f>ROUND(AP281*N(Debts!$D$12)/12,2)</f>
        <v/>
      </c>
      <c r="AM282" s="44">
        <f>MIN(N(Debts!$E$12),AP281+AL282)</f>
        <v/>
      </c>
      <c r="AN282" s="44">
        <f>AP281+AL282-AM282</f>
        <v/>
      </c>
      <c r="AO282" s="44">
        <f>MIN(AN282,MAX(0,$C282-SUMIFS($H282:$AU282,$H$6:$AU$6,"Rest",$H$5:$AU$5,"&lt;"&amp;AN$5)))</f>
        <v/>
      </c>
      <c r="AP282" s="44">
        <f>ROUND(AN282-AO282,2)</f>
        <v/>
      </c>
      <c r="AQ282" s="44">
        <f>ROUND(AU281*N(Debts!$D$13)/12,2)</f>
        <v/>
      </c>
      <c r="AR282" s="44">
        <f>MIN(N(Debts!$E$13),AU281+AQ282)</f>
        <v/>
      </c>
      <c r="AS282" s="44">
        <f>AU281+AQ282-AR282</f>
        <v/>
      </c>
      <c r="AT282" s="44">
        <f>MIN(AS282,MAX(0,$C282-SUMIFS($H282:$AU282,$H$6:$AU$6,"Rest",$H$5:$AU$5,"&lt;"&amp;AS$5)))</f>
        <v/>
      </c>
      <c r="AU282" s="44">
        <f>ROUND(AS282-AT282,2)</f>
        <v/>
      </c>
    </row>
    <row r="283">
      <c r="A283" s="43" t="n">
        <v>276</v>
      </c>
      <c r="B283" s="45">
        <f>EDATE(Plan!$C$7,A283-1)</f>
        <v/>
      </c>
      <c r="C283" s="46">
        <f>IF(F282&lt;=0.005,0,MAX(0,Plan!$C$6-SUMIF($H$6:$AU$6,"Min paid",H283:AU283)))</f>
        <v/>
      </c>
      <c r="D283" s="46">
        <f>SUMIF($H$6:$AU$6,"Interest",H283:AU283)</f>
        <v/>
      </c>
      <c r="E283" s="46">
        <f>SUMIF($H$6:$AU$6,"Min paid",H283:AU283)+SUMIF($H$6:$AU$6,"Extra paid",H283:AU283)</f>
        <v/>
      </c>
      <c r="F283" s="46">
        <f>SUMIF($H$6:$AU$6,"Balance",H283:AU283)</f>
        <v/>
      </c>
      <c r="G283" s="47">
        <f>IF(AND(F283&lt;=0.005,F282&gt;0.005),A283,"")</f>
        <v/>
      </c>
      <c r="H283" s="44">
        <f>ROUND(L282*N(Debts!$D$6)/12,2)</f>
        <v/>
      </c>
      <c r="I283" s="44">
        <f>MIN(N(Debts!$E$6),L282+H283)</f>
        <v/>
      </c>
      <c r="J283" s="44">
        <f>L282+H283-I283</f>
        <v/>
      </c>
      <c r="K283" s="44">
        <f>MIN(J283,MAX(0,$C283-SUMIFS($H283:$AU283,$H$6:$AU$6,"Rest",$H$5:$AU$5,"&lt;"&amp;J$5)))</f>
        <v/>
      </c>
      <c r="L283" s="44">
        <f>ROUND(J283-K283,2)</f>
        <v/>
      </c>
      <c r="M283" s="44">
        <f>ROUND(Q282*N(Debts!$D$7)/12,2)</f>
        <v/>
      </c>
      <c r="N283" s="44">
        <f>MIN(N(Debts!$E$7),Q282+M283)</f>
        <v/>
      </c>
      <c r="O283" s="44">
        <f>Q282+M283-N283</f>
        <v/>
      </c>
      <c r="P283" s="44">
        <f>MIN(O283,MAX(0,$C283-SUMIFS($H283:$AU283,$H$6:$AU$6,"Rest",$H$5:$AU$5,"&lt;"&amp;O$5)))</f>
        <v/>
      </c>
      <c r="Q283" s="44">
        <f>ROUND(O283-P283,2)</f>
        <v/>
      </c>
      <c r="R283" s="44">
        <f>ROUND(V282*N(Debts!$D$8)/12,2)</f>
        <v/>
      </c>
      <c r="S283" s="44">
        <f>MIN(N(Debts!$E$8),V282+R283)</f>
        <v/>
      </c>
      <c r="T283" s="44">
        <f>V282+R283-S283</f>
        <v/>
      </c>
      <c r="U283" s="44">
        <f>MIN(T283,MAX(0,$C283-SUMIFS($H283:$AU283,$H$6:$AU$6,"Rest",$H$5:$AU$5,"&lt;"&amp;T$5)))</f>
        <v/>
      </c>
      <c r="V283" s="44">
        <f>ROUND(T283-U283,2)</f>
        <v/>
      </c>
      <c r="W283" s="44">
        <f>ROUND(AA282*N(Debts!$D$9)/12,2)</f>
        <v/>
      </c>
      <c r="X283" s="44">
        <f>MIN(N(Debts!$E$9),AA282+W283)</f>
        <v/>
      </c>
      <c r="Y283" s="44">
        <f>AA282+W283-X283</f>
        <v/>
      </c>
      <c r="Z283" s="44">
        <f>MIN(Y283,MAX(0,$C283-SUMIFS($H283:$AU283,$H$6:$AU$6,"Rest",$H$5:$AU$5,"&lt;"&amp;Y$5)))</f>
        <v/>
      </c>
      <c r="AA283" s="44">
        <f>ROUND(Y283-Z283,2)</f>
        <v/>
      </c>
      <c r="AB283" s="44">
        <f>ROUND(AF282*N(Debts!$D$10)/12,2)</f>
        <v/>
      </c>
      <c r="AC283" s="44">
        <f>MIN(N(Debts!$E$10),AF282+AB283)</f>
        <v/>
      </c>
      <c r="AD283" s="44">
        <f>AF282+AB283-AC283</f>
        <v/>
      </c>
      <c r="AE283" s="44">
        <f>MIN(AD283,MAX(0,$C283-SUMIFS($H283:$AU283,$H$6:$AU$6,"Rest",$H$5:$AU$5,"&lt;"&amp;AD$5)))</f>
        <v/>
      </c>
      <c r="AF283" s="44">
        <f>ROUND(AD283-AE283,2)</f>
        <v/>
      </c>
      <c r="AG283" s="44">
        <f>ROUND(AK282*N(Debts!$D$11)/12,2)</f>
        <v/>
      </c>
      <c r="AH283" s="44">
        <f>MIN(N(Debts!$E$11),AK282+AG283)</f>
        <v/>
      </c>
      <c r="AI283" s="44">
        <f>AK282+AG283-AH283</f>
        <v/>
      </c>
      <c r="AJ283" s="44">
        <f>MIN(AI283,MAX(0,$C283-SUMIFS($H283:$AU283,$H$6:$AU$6,"Rest",$H$5:$AU$5,"&lt;"&amp;AI$5)))</f>
        <v/>
      </c>
      <c r="AK283" s="44">
        <f>ROUND(AI283-AJ283,2)</f>
        <v/>
      </c>
      <c r="AL283" s="44">
        <f>ROUND(AP282*N(Debts!$D$12)/12,2)</f>
        <v/>
      </c>
      <c r="AM283" s="44">
        <f>MIN(N(Debts!$E$12),AP282+AL283)</f>
        <v/>
      </c>
      <c r="AN283" s="44">
        <f>AP282+AL283-AM283</f>
        <v/>
      </c>
      <c r="AO283" s="44">
        <f>MIN(AN283,MAX(0,$C283-SUMIFS($H283:$AU283,$H$6:$AU$6,"Rest",$H$5:$AU$5,"&lt;"&amp;AN$5)))</f>
        <v/>
      </c>
      <c r="AP283" s="44">
        <f>ROUND(AN283-AO283,2)</f>
        <v/>
      </c>
      <c r="AQ283" s="44">
        <f>ROUND(AU282*N(Debts!$D$13)/12,2)</f>
        <v/>
      </c>
      <c r="AR283" s="44">
        <f>MIN(N(Debts!$E$13),AU282+AQ283)</f>
        <v/>
      </c>
      <c r="AS283" s="44">
        <f>AU282+AQ283-AR283</f>
        <v/>
      </c>
      <c r="AT283" s="44">
        <f>MIN(AS283,MAX(0,$C283-SUMIFS($H283:$AU283,$H$6:$AU$6,"Rest",$H$5:$AU$5,"&lt;"&amp;AS$5)))</f>
        <v/>
      </c>
      <c r="AU283" s="44">
        <f>ROUND(AS283-AT283,2)</f>
        <v/>
      </c>
    </row>
    <row r="284">
      <c r="A284" s="43" t="n">
        <v>277</v>
      </c>
      <c r="B284" s="45">
        <f>EDATE(Plan!$C$7,A284-1)</f>
        <v/>
      </c>
      <c r="C284" s="46">
        <f>IF(F283&lt;=0.005,0,MAX(0,Plan!$C$6-SUMIF($H$6:$AU$6,"Min paid",H284:AU284)))</f>
        <v/>
      </c>
      <c r="D284" s="46">
        <f>SUMIF($H$6:$AU$6,"Interest",H284:AU284)</f>
        <v/>
      </c>
      <c r="E284" s="46">
        <f>SUMIF($H$6:$AU$6,"Min paid",H284:AU284)+SUMIF($H$6:$AU$6,"Extra paid",H284:AU284)</f>
        <v/>
      </c>
      <c r="F284" s="46">
        <f>SUMIF($H$6:$AU$6,"Balance",H284:AU284)</f>
        <v/>
      </c>
      <c r="G284" s="47">
        <f>IF(AND(F284&lt;=0.005,F283&gt;0.005),A284,"")</f>
        <v/>
      </c>
      <c r="H284" s="44">
        <f>ROUND(L283*N(Debts!$D$6)/12,2)</f>
        <v/>
      </c>
      <c r="I284" s="44">
        <f>MIN(N(Debts!$E$6),L283+H284)</f>
        <v/>
      </c>
      <c r="J284" s="44">
        <f>L283+H284-I284</f>
        <v/>
      </c>
      <c r="K284" s="44">
        <f>MIN(J284,MAX(0,$C284-SUMIFS($H284:$AU284,$H$6:$AU$6,"Rest",$H$5:$AU$5,"&lt;"&amp;J$5)))</f>
        <v/>
      </c>
      <c r="L284" s="44">
        <f>ROUND(J284-K284,2)</f>
        <v/>
      </c>
      <c r="M284" s="44">
        <f>ROUND(Q283*N(Debts!$D$7)/12,2)</f>
        <v/>
      </c>
      <c r="N284" s="44">
        <f>MIN(N(Debts!$E$7),Q283+M284)</f>
        <v/>
      </c>
      <c r="O284" s="44">
        <f>Q283+M284-N284</f>
        <v/>
      </c>
      <c r="P284" s="44">
        <f>MIN(O284,MAX(0,$C284-SUMIFS($H284:$AU284,$H$6:$AU$6,"Rest",$H$5:$AU$5,"&lt;"&amp;O$5)))</f>
        <v/>
      </c>
      <c r="Q284" s="44">
        <f>ROUND(O284-P284,2)</f>
        <v/>
      </c>
      <c r="R284" s="44">
        <f>ROUND(V283*N(Debts!$D$8)/12,2)</f>
        <v/>
      </c>
      <c r="S284" s="44">
        <f>MIN(N(Debts!$E$8),V283+R284)</f>
        <v/>
      </c>
      <c r="T284" s="44">
        <f>V283+R284-S284</f>
        <v/>
      </c>
      <c r="U284" s="44">
        <f>MIN(T284,MAX(0,$C284-SUMIFS($H284:$AU284,$H$6:$AU$6,"Rest",$H$5:$AU$5,"&lt;"&amp;T$5)))</f>
        <v/>
      </c>
      <c r="V284" s="44">
        <f>ROUND(T284-U284,2)</f>
        <v/>
      </c>
      <c r="W284" s="44">
        <f>ROUND(AA283*N(Debts!$D$9)/12,2)</f>
        <v/>
      </c>
      <c r="X284" s="44">
        <f>MIN(N(Debts!$E$9),AA283+W284)</f>
        <v/>
      </c>
      <c r="Y284" s="44">
        <f>AA283+W284-X284</f>
        <v/>
      </c>
      <c r="Z284" s="44">
        <f>MIN(Y284,MAX(0,$C284-SUMIFS($H284:$AU284,$H$6:$AU$6,"Rest",$H$5:$AU$5,"&lt;"&amp;Y$5)))</f>
        <v/>
      </c>
      <c r="AA284" s="44">
        <f>ROUND(Y284-Z284,2)</f>
        <v/>
      </c>
      <c r="AB284" s="44">
        <f>ROUND(AF283*N(Debts!$D$10)/12,2)</f>
        <v/>
      </c>
      <c r="AC284" s="44">
        <f>MIN(N(Debts!$E$10),AF283+AB284)</f>
        <v/>
      </c>
      <c r="AD284" s="44">
        <f>AF283+AB284-AC284</f>
        <v/>
      </c>
      <c r="AE284" s="44">
        <f>MIN(AD284,MAX(0,$C284-SUMIFS($H284:$AU284,$H$6:$AU$6,"Rest",$H$5:$AU$5,"&lt;"&amp;AD$5)))</f>
        <v/>
      </c>
      <c r="AF284" s="44">
        <f>ROUND(AD284-AE284,2)</f>
        <v/>
      </c>
      <c r="AG284" s="44">
        <f>ROUND(AK283*N(Debts!$D$11)/12,2)</f>
        <v/>
      </c>
      <c r="AH284" s="44">
        <f>MIN(N(Debts!$E$11),AK283+AG284)</f>
        <v/>
      </c>
      <c r="AI284" s="44">
        <f>AK283+AG284-AH284</f>
        <v/>
      </c>
      <c r="AJ284" s="44">
        <f>MIN(AI284,MAX(0,$C284-SUMIFS($H284:$AU284,$H$6:$AU$6,"Rest",$H$5:$AU$5,"&lt;"&amp;AI$5)))</f>
        <v/>
      </c>
      <c r="AK284" s="44">
        <f>ROUND(AI284-AJ284,2)</f>
        <v/>
      </c>
      <c r="AL284" s="44">
        <f>ROUND(AP283*N(Debts!$D$12)/12,2)</f>
        <v/>
      </c>
      <c r="AM284" s="44">
        <f>MIN(N(Debts!$E$12),AP283+AL284)</f>
        <v/>
      </c>
      <c r="AN284" s="44">
        <f>AP283+AL284-AM284</f>
        <v/>
      </c>
      <c r="AO284" s="44">
        <f>MIN(AN284,MAX(0,$C284-SUMIFS($H284:$AU284,$H$6:$AU$6,"Rest",$H$5:$AU$5,"&lt;"&amp;AN$5)))</f>
        <v/>
      </c>
      <c r="AP284" s="44">
        <f>ROUND(AN284-AO284,2)</f>
        <v/>
      </c>
      <c r="AQ284" s="44">
        <f>ROUND(AU283*N(Debts!$D$13)/12,2)</f>
        <v/>
      </c>
      <c r="AR284" s="44">
        <f>MIN(N(Debts!$E$13),AU283+AQ284)</f>
        <v/>
      </c>
      <c r="AS284" s="44">
        <f>AU283+AQ284-AR284</f>
        <v/>
      </c>
      <c r="AT284" s="44">
        <f>MIN(AS284,MAX(0,$C284-SUMIFS($H284:$AU284,$H$6:$AU$6,"Rest",$H$5:$AU$5,"&lt;"&amp;AS$5)))</f>
        <v/>
      </c>
      <c r="AU284" s="44">
        <f>ROUND(AS284-AT284,2)</f>
        <v/>
      </c>
    </row>
    <row r="285">
      <c r="A285" s="43" t="n">
        <v>278</v>
      </c>
      <c r="B285" s="45">
        <f>EDATE(Plan!$C$7,A285-1)</f>
        <v/>
      </c>
      <c r="C285" s="46">
        <f>IF(F284&lt;=0.005,0,MAX(0,Plan!$C$6-SUMIF($H$6:$AU$6,"Min paid",H285:AU285)))</f>
        <v/>
      </c>
      <c r="D285" s="46">
        <f>SUMIF($H$6:$AU$6,"Interest",H285:AU285)</f>
        <v/>
      </c>
      <c r="E285" s="46">
        <f>SUMIF($H$6:$AU$6,"Min paid",H285:AU285)+SUMIF($H$6:$AU$6,"Extra paid",H285:AU285)</f>
        <v/>
      </c>
      <c r="F285" s="46">
        <f>SUMIF($H$6:$AU$6,"Balance",H285:AU285)</f>
        <v/>
      </c>
      <c r="G285" s="47">
        <f>IF(AND(F285&lt;=0.005,F284&gt;0.005),A285,"")</f>
        <v/>
      </c>
      <c r="H285" s="44">
        <f>ROUND(L284*N(Debts!$D$6)/12,2)</f>
        <v/>
      </c>
      <c r="I285" s="44">
        <f>MIN(N(Debts!$E$6),L284+H285)</f>
        <v/>
      </c>
      <c r="J285" s="44">
        <f>L284+H285-I285</f>
        <v/>
      </c>
      <c r="K285" s="44">
        <f>MIN(J285,MAX(0,$C285-SUMIFS($H285:$AU285,$H$6:$AU$6,"Rest",$H$5:$AU$5,"&lt;"&amp;J$5)))</f>
        <v/>
      </c>
      <c r="L285" s="44">
        <f>ROUND(J285-K285,2)</f>
        <v/>
      </c>
      <c r="M285" s="44">
        <f>ROUND(Q284*N(Debts!$D$7)/12,2)</f>
        <v/>
      </c>
      <c r="N285" s="44">
        <f>MIN(N(Debts!$E$7),Q284+M285)</f>
        <v/>
      </c>
      <c r="O285" s="44">
        <f>Q284+M285-N285</f>
        <v/>
      </c>
      <c r="P285" s="44">
        <f>MIN(O285,MAX(0,$C285-SUMIFS($H285:$AU285,$H$6:$AU$6,"Rest",$H$5:$AU$5,"&lt;"&amp;O$5)))</f>
        <v/>
      </c>
      <c r="Q285" s="44">
        <f>ROUND(O285-P285,2)</f>
        <v/>
      </c>
      <c r="R285" s="44">
        <f>ROUND(V284*N(Debts!$D$8)/12,2)</f>
        <v/>
      </c>
      <c r="S285" s="44">
        <f>MIN(N(Debts!$E$8),V284+R285)</f>
        <v/>
      </c>
      <c r="T285" s="44">
        <f>V284+R285-S285</f>
        <v/>
      </c>
      <c r="U285" s="44">
        <f>MIN(T285,MAX(0,$C285-SUMIFS($H285:$AU285,$H$6:$AU$6,"Rest",$H$5:$AU$5,"&lt;"&amp;T$5)))</f>
        <v/>
      </c>
      <c r="V285" s="44">
        <f>ROUND(T285-U285,2)</f>
        <v/>
      </c>
      <c r="W285" s="44">
        <f>ROUND(AA284*N(Debts!$D$9)/12,2)</f>
        <v/>
      </c>
      <c r="X285" s="44">
        <f>MIN(N(Debts!$E$9),AA284+W285)</f>
        <v/>
      </c>
      <c r="Y285" s="44">
        <f>AA284+W285-X285</f>
        <v/>
      </c>
      <c r="Z285" s="44">
        <f>MIN(Y285,MAX(0,$C285-SUMIFS($H285:$AU285,$H$6:$AU$6,"Rest",$H$5:$AU$5,"&lt;"&amp;Y$5)))</f>
        <v/>
      </c>
      <c r="AA285" s="44">
        <f>ROUND(Y285-Z285,2)</f>
        <v/>
      </c>
      <c r="AB285" s="44">
        <f>ROUND(AF284*N(Debts!$D$10)/12,2)</f>
        <v/>
      </c>
      <c r="AC285" s="44">
        <f>MIN(N(Debts!$E$10),AF284+AB285)</f>
        <v/>
      </c>
      <c r="AD285" s="44">
        <f>AF284+AB285-AC285</f>
        <v/>
      </c>
      <c r="AE285" s="44">
        <f>MIN(AD285,MAX(0,$C285-SUMIFS($H285:$AU285,$H$6:$AU$6,"Rest",$H$5:$AU$5,"&lt;"&amp;AD$5)))</f>
        <v/>
      </c>
      <c r="AF285" s="44">
        <f>ROUND(AD285-AE285,2)</f>
        <v/>
      </c>
      <c r="AG285" s="44">
        <f>ROUND(AK284*N(Debts!$D$11)/12,2)</f>
        <v/>
      </c>
      <c r="AH285" s="44">
        <f>MIN(N(Debts!$E$11),AK284+AG285)</f>
        <v/>
      </c>
      <c r="AI285" s="44">
        <f>AK284+AG285-AH285</f>
        <v/>
      </c>
      <c r="AJ285" s="44">
        <f>MIN(AI285,MAX(0,$C285-SUMIFS($H285:$AU285,$H$6:$AU$6,"Rest",$H$5:$AU$5,"&lt;"&amp;AI$5)))</f>
        <v/>
      </c>
      <c r="AK285" s="44">
        <f>ROUND(AI285-AJ285,2)</f>
        <v/>
      </c>
      <c r="AL285" s="44">
        <f>ROUND(AP284*N(Debts!$D$12)/12,2)</f>
        <v/>
      </c>
      <c r="AM285" s="44">
        <f>MIN(N(Debts!$E$12),AP284+AL285)</f>
        <v/>
      </c>
      <c r="AN285" s="44">
        <f>AP284+AL285-AM285</f>
        <v/>
      </c>
      <c r="AO285" s="44">
        <f>MIN(AN285,MAX(0,$C285-SUMIFS($H285:$AU285,$H$6:$AU$6,"Rest",$H$5:$AU$5,"&lt;"&amp;AN$5)))</f>
        <v/>
      </c>
      <c r="AP285" s="44">
        <f>ROUND(AN285-AO285,2)</f>
        <v/>
      </c>
      <c r="AQ285" s="44">
        <f>ROUND(AU284*N(Debts!$D$13)/12,2)</f>
        <v/>
      </c>
      <c r="AR285" s="44">
        <f>MIN(N(Debts!$E$13),AU284+AQ285)</f>
        <v/>
      </c>
      <c r="AS285" s="44">
        <f>AU284+AQ285-AR285</f>
        <v/>
      </c>
      <c r="AT285" s="44">
        <f>MIN(AS285,MAX(0,$C285-SUMIFS($H285:$AU285,$H$6:$AU$6,"Rest",$H$5:$AU$5,"&lt;"&amp;AS$5)))</f>
        <v/>
      </c>
      <c r="AU285" s="44">
        <f>ROUND(AS285-AT285,2)</f>
        <v/>
      </c>
    </row>
    <row r="286">
      <c r="A286" s="43" t="n">
        <v>279</v>
      </c>
      <c r="B286" s="45">
        <f>EDATE(Plan!$C$7,A286-1)</f>
        <v/>
      </c>
      <c r="C286" s="46">
        <f>IF(F285&lt;=0.005,0,MAX(0,Plan!$C$6-SUMIF($H$6:$AU$6,"Min paid",H286:AU286)))</f>
        <v/>
      </c>
      <c r="D286" s="46">
        <f>SUMIF($H$6:$AU$6,"Interest",H286:AU286)</f>
        <v/>
      </c>
      <c r="E286" s="46">
        <f>SUMIF($H$6:$AU$6,"Min paid",H286:AU286)+SUMIF($H$6:$AU$6,"Extra paid",H286:AU286)</f>
        <v/>
      </c>
      <c r="F286" s="46">
        <f>SUMIF($H$6:$AU$6,"Balance",H286:AU286)</f>
        <v/>
      </c>
      <c r="G286" s="47">
        <f>IF(AND(F286&lt;=0.005,F285&gt;0.005),A286,"")</f>
        <v/>
      </c>
      <c r="H286" s="44">
        <f>ROUND(L285*N(Debts!$D$6)/12,2)</f>
        <v/>
      </c>
      <c r="I286" s="44">
        <f>MIN(N(Debts!$E$6),L285+H286)</f>
        <v/>
      </c>
      <c r="J286" s="44">
        <f>L285+H286-I286</f>
        <v/>
      </c>
      <c r="K286" s="44">
        <f>MIN(J286,MAX(0,$C286-SUMIFS($H286:$AU286,$H$6:$AU$6,"Rest",$H$5:$AU$5,"&lt;"&amp;J$5)))</f>
        <v/>
      </c>
      <c r="L286" s="44">
        <f>ROUND(J286-K286,2)</f>
        <v/>
      </c>
      <c r="M286" s="44">
        <f>ROUND(Q285*N(Debts!$D$7)/12,2)</f>
        <v/>
      </c>
      <c r="N286" s="44">
        <f>MIN(N(Debts!$E$7),Q285+M286)</f>
        <v/>
      </c>
      <c r="O286" s="44">
        <f>Q285+M286-N286</f>
        <v/>
      </c>
      <c r="P286" s="44">
        <f>MIN(O286,MAX(0,$C286-SUMIFS($H286:$AU286,$H$6:$AU$6,"Rest",$H$5:$AU$5,"&lt;"&amp;O$5)))</f>
        <v/>
      </c>
      <c r="Q286" s="44">
        <f>ROUND(O286-P286,2)</f>
        <v/>
      </c>
      <c r="R286" s="44">
        <f>ROUND(V285*N(Debts!$D$8)/12,2)</f>
        <v/>
      </c>
      <c r="S286" s="44">
        <f>MIN(N(Debts!$E$8),V285+R286)</f>
        <v/>
      </c>
      <c r="T286" s="44">
        <f>V285+R286-S286</f>
        <v/>
      </c>
      <c r="U286" s="44">
        <f>MIN(T286,MAX(0,$C286-SUMIFS($H286:$AU286,$H$6:$AU$6,"Rest",$H$5:$AU$5,"&lt;"&amp;T$5)))</f>
        <v/>
      </c>
      <c r="V286" s="44">
        <f>ROUND(T286-U286,2)</f>
        <v/>
      </c>
      <c r="W286" s="44">
        <f>ROUND(AA285*N(Debts!$D$9)/12,2)</f>
        <v/>
      </c>
      <c r="X286" s="44">
        <f>MIN(N(Debts!$E$9),AA285+W286)</f>
        <v/>
      </c>
      <c r="Y286" s="44">
        <f>AA285+W286-X286</f>
        <v/>
      </c>
      <c r="Z286" s="44">
        <f>MIN(Y286,MAX(0,$C286-SUMIFS($H286:$AU286,$H$6:$AU$6,"Rest",$H$5:$AU$5,"&lt;"&amp;Y$5)))</f>
        <v/>
      </c>
      <c r="AA286" s="44">
        <f>ROUND(Y286-Z286,2)</f>
        <v/>
      </c>
      <c r="AB286" s="44">
        <f>ROUND(AF285*N(Debts!$D$10)/12,2)</f>
        <v/>
      </c>
      <c r="AC286" s="44">
        <f>MIN(N(Debts!$E$10),AF285+AB286)</f>
        <v/>
      </c>
      <c r="AD286" s="44">
        <f>AF285+AB286-AC286</f>
        <v/>
      </c>
      <c r="AE286" s="44">
        <f>MIN(AD286,MAX(0,$C286-SUMIFS($H286:$AU286,$H$6:$AU$6,"Rest",$H$5:$AU$5,"&lt;"&amp;AD$5)))</f>
        <v/>
      </c>
      <c r="AF286" s="44">
        <f>ROUND(AD286-AE286,2)</f>
        <v/>
      </c>
      <c r="AG286" s="44">
        <f>ROUND(AK285*N(Debts!$D$11)/12,2)</f>
        <v/>
      </c>
      <c r="AH286" s="44">
        <f>MIN(N(Debts!$E$11),AK285+AG286)</f>
        <v/>
      </c>
      <c r="AI286" s="44">
        <f>AK285+AG286-AH286</f>
        <v/>
      </c>
      <c r="AJ286" s="44">
        <f>MIN(AI286,MAX(0,$C286-SUMIFS($H286:$AU286,$H$6:$AU$6,"Rest",$H$5:$AU$5,"&lt;"&amp;AI$5)))</f>
        <v/>
      </c>
      <c r="AK286" s="44">
        <f>ROUND(AI286-AJ286,2)</f>
        <v/>
      </c>
      <c r="AL286" s="44">
        <f>ROUND(AP285*N(Debts!$D$12)/12,2)</f>
        <v/>
      </c>
      <c r="AM286" s="44">
        <f>MIN(N(Debts!$E$12),AP285+AL286)</f>
        <v/>
      </c>
      <c r="AN286" s="44">
        <f>AP285+AL286-AM286</f>
        <v/>
      </c>
      <c r="AO286" s="44">
        <f>MIN(AN286,MAX(0,$C286-SUMIFS($H286:$AU286,$H$6:$AU$6,"Rest",$H$5:$AU$5,"&lt;"&amp;AN$5)))</f>
        <v/>
      </c>
      <c r="AP286" s="44">
        <f>ROUND(AN286-AO286,2)</f>
        <v/>
      </c>
      <c r="AQ286" s="44">
        <f>ROUND(AU285*N(Debts!$D$13)/12,2)</f>
        <v/>
      </c>
      <c r="AR286" s="44">
        <f>MIN(N(Debts!$E$13),AU285+AQ286)</f>
        <v/>
      </c>
      <c r="AS286" s="44">
        <f>AU285+AQ286-AR286</f>
        <v/>
      </c>
      <c r="AT286" s="44">
        <f>MIN(AS286,MAX(0,$C286-SUMIFS($H286:$AU286,$H$6:$AU$6,"Rest",$H$5:$AU$5,"&lt;"&amp;AS$5)))</f>
        <v/>
      </c>
      <c r="AU286" s="44">
        <f>ROUND(AS286-AT286,2)</f>
        <v/>
      </c>
    </row>
    <row r="287">
      <c r="A287" s="43" t="n">
        <v>280</v>
      </c>
      <c r="B287" s="45">
        <f>EDATE(Plan!$C$7,A287-1)</f>
        <v/>
      </c>
      <c r="C287" s="46">
        <f>IF(F286&lt;=0.005,0,MAX(0,Plan!$C$6-SUMIF($H$6:$AU$6,"Min paid",H287:AU287)))</f>
        <v/>
      </c>
      <c r="D287" s="46">
        <f>SUMIF($H$6:$AU$6,"Interest",H287:AU287)</f>
        <v/>
      </c>
      <c r="E287" s="46">
        <f>SUMIF($H$6:$AU$6,"Min paid",H287:AU287)+SUMIF($H$6:$AU$6,"Extra paid",H287:AU287)</f>
        <v/>
      </c>
      <c r="F287" s="46">
        <f>SUMIF($H$6:$AU$6,"Balance",H287:AU287)</f>
        <v/>
      </c>
      <c r="G287" s="47">
        <f>IF(AND(F287&lt;=0.005,F286&gt;0.005),A287,"")</f>
        <v/>
      </c>
      <c r="H287" s="44">
        <f>ROUND(L286*N(Debts!$D$6)/12,2)</f>
        <v/>
      </c>
      <c r="I287" s="44">
        <f>MIN(N(Debts!$E$6),L286+H287)</f>
        <v/>
      </c>
      <c r="J287" s="44">
        <f>L286+H287-I287</f>
        <v/>
      </c>
      <c r="K287" s="44">
        <f>MIN(J287,MAX(0,$C287-SUMIFS($H287:$AU287,$H$6:$AU$6,"Rest",$H$5:$AU$5,"&lt;"&amp;J$5)))</f>
        <v/>
      </c>
      <c r="L287" s="44">
        <f>ROUND(J287-K287,2)</f>
        <v/>
      </c>
      <c r="M287" s="44">
        <f>ROUND(Q286*N(Debts!$D$7)/12,2)</f>
        <v/>
      </c>
      <c r="N287" s="44">
        <f>MIN(N(Debts!$E$7),Q286+M287)</f>
        <v/>
      </c>
      <c r="O287" s="44">
        <f>Q286+M287-N287</f>
        <v/>
      </c>
      <c r="P287" s="44">
        <f>MIN(O287,MAX(0,$C287-SUMIFS($H287:$AU287,$H$6:$AU$6,"Rest",$H$5:$AU$5,"&lt;"&amp;O$5)))</f>
        <v/>
      </c>
      <c r="Q287" s="44">
        <f>ROUND(O287-P287,2)</f>
        <v/>
      </c>
      <c r="R287" s="44">
        <f>ROUND(V286*N(Debts!$D$8)/12,2)</f>
        <v/>
      </c>
      <c r="S287" s="44">
        <f>MIN(N(Debts!$E$8),V286+R287)</f>
        <v/>
      </c>
      <c r="T287" s="44">
        <f>V286+R287-S287</f>
        <v/>
      </c>
      <c r="U287" s="44">
        <f>MIN(T287,MAX(0,$C287-SUMIFS($H287:$AU287,$H$6:$AU$6,"Rest",$H$5:$AU$5,"&lt;"&amp;T$5)))</f>
        <v/>
      </c>
      <c r="V287" s="44">
        <f>ROUND(T287-U287,2)</f>
        <v/>
      </c>
      <c r="W287" s="44">
        <f>ROUND(AA286*N(Debts!$D$9)/12,2)</f>
        <v/>
      </c>
      <c r="X287" s="44">
        <f>MIN(N(Debts!$E$9),AA286+W287)</f>
        <v/>
      </c>
      <c r="Y287" s="44">
        <f>AA286+W287-X287</f>
        <v/>
      </c>
      <c r="Z287" s="44">
        <f>MIN(Y287,MAX(0,$C287-SUMIFS($H287:$AU287,$H$6:$AU$6,"Rest",$H$5:$AU$5,"&lt;"&amp;Y$5)))</f>
        <v/>
      </c>
      <c r="AA287" s="44">
        <f>ROUND(Y287-Z287,2)</f>
        <v/>
      </c>
      <c r="AB287" s="44">
        <f>ROUND(AF286*N(Debts!$D$10)/12,2)</f>
        <v/>
      </c>
      <c r="AC287" s="44">
        <f>MIN(N(Debts!$E$10),AF286+AB287)</f>
        <v/>
      </c>
      <c r="AD287" s="44">
        <f>AF286+AB287-AC287</f>
        <v/>
      </c>
      <c r="AE287" s="44">
        <f>MIN(AD287,MAX(0,$C287-SUMIFS($H287:$AU287,$H$6:$AU$6,"Rest",$H$5:$AU$5,"&lt;"&amp;AD$5)))</f>
        <v/>
      </c>
      <c r="AF287" s="44">
        <f>ROUND(AD287-AE287,2)</f>
        <v/>
      </c>
      <c r="AG287" s="44">
        <f>ROUND(AK286*N(Debts!$D$11)/12,2)</f>
        <v/>
      </c>
      <c r="AH287" s="44">
        <f>MIN(N(Debts!$E$11),AK286+AG287)</f>
        <v/>
      </c>
      <c r="AI287" s="44">
        <f>AK286+AG287-AH287</f>
        <v/>
      </c>
      <c r="AJ287" s="44">
        <f>MIN(AI287,MAX(0,$C287-SUMIFS($H287:$AU287,$H$6:$AU$6,"Rest",$H$5:$AU$5,"&lt;"&amp;AI$5)))</f>
        <v/>
      </c>
      <c r="AK287" s="44">
        <f>ROUND(AI287-AJ287,2)</f>
        <v/>
      </c>
      <c r="AL287" s="44">
        <f>ROUND(AP286*N(Debts!$D$12)/12,2)</f>
        <v/>
      </c>
      <c r="AM287" s="44">
        <f>MIN(N(Debts!$E$12),AP286+AL287)</f>
        <v/>
      </c>
      <c r="AN287" s="44">
        <f>AP286+AL287-AM287</f>
        <v/>
      </c>
      <c r="AO287" s="44">
        <f>MIN(AN287,MAX(0,$C287-SUMIFS($H287:$AU287,$H$6:$AU$6,"Rest",$H$5:$AU$5,"&lt;"&amp;AN$5)))</f>
        <v/>
      </c>
      <c r="AP287" s="44">
        <f>ROUND(AN287-AO287,2)</f>
        <v/>
      </c>
      <c r="AQ287" s="44">
        <f>ROUND(AU286*N(Debts!$D$13)/12,2)</f>
        <v/>
      </c>
      <c r="AR287" s="44">
        <f>MIN(N(Debts!$E$13),AU286+AQ287)</f>
        <v/>
      </c>
      <c r="AS287" s="44">
        <f>AU286+AQ287-AR287</f>
        <v/>
      </c>
      <c r="AT287" s="44">
        <f>MIN(AS287,MAX(0,$C287-SUMIFS($H287:$AU287,$H$6:$AU$6,"Rest",$H$5:$AU$5,"&lt;"&amp;AS$5)))</f>
        <v/>
      </c>
      <c r="AU287" s="44">
        <f>ROUND(AS287-AT287,2)</f>
        <v/>
      </c>
    </row>
    <row r="288">
      <c r="A288" s="43" t="n">
        <v>281</v>
      </c>
      <c r="B288" s="45">
        <f>EDATE(Plan!$C$7,A288-1)</f>
        <v/>
      </c>
      <c r="C288" s="46">
        <f>IF(F287&lt;=0.005,0,MAX(0,Plan!$C$6-SUMIF($H$6:$AU$6,"Min paid",H288:AU288)))</f>
        <v/>
      </c>
      <c r="D288" s="46">
        <f>SUMIF($H$6:$AU$6,"Interest",H288:AU288)</f>
        <v/>
      </c>
      <c r="E288" s="46">
        <f>SUMIF($H$6:$AU$6,"Min paid",H288:AU288)+SUMIF($H$6:$AU$6,"Extra paid",H288:AU288)</f>
        <v/>
      </c>
      <c r="F288" s="46">
        <f>SUMIF($H$6:$AU$6,"Balance",H288:AU288)</f>
        <v/>
      </c>
      <c r="G288" s="47">
        <f>IF(AND(F288&lt;=0.005,F287&gt;0.005),A288,"")</f>
        <v/>
      </c>
      <c r="H288" s="44">
        <f>ROUND(L287*N(Debts!$D$6)/12,2)</f>
        <v/>
      </c>
      <c r="I288" s="44">
        <f>MIN(N(Debts!$E$6),L287+H288)</f>
        <v/>
      </c>
      <c r="J288" s="44">
        <f>L287+H288-I288</f>
        <v/>
      </c>
      <c r="K288" s="44">
        <f>MIN(J288,MAX(0,$C288-SUMIFS($H288:$AU288,$H$6:$AU$6,"Rest",$H$5:$AU$5,"&lt;"&amp;J$5)))</f>
        <v/>
      </c>
      <c r="L288" s="44">
        <f>ROUND(J288-K288,2)</f>
        <v/>
      </c>
      <c r="M288" s="44">
        <f>ROUND(Q287*N(Debts!$D$7)/12,2)</f>
        <v/>
      </c>
      <c r="N288" s="44">
        <f>MIN(N(Debts!$E$7),Q287+M288)</f>
        <v/>
      </c>
      <c r="O288" s="44">
        <f>Q287+M288-N288</f>
        <v/>
      </c>
      <c r="P288" s="44">
        <f>MIN(O288,MAX(0,$C288-SUMIFS($H288:$AU288,$H$6:$AU$6,"Rest",$H$5:$AU$5,"&lt;"&amp;O$5)))</f>
        <v/>
      </c>
      <c r="Q288" s="44">
        <f>ROUND(O288-P288,2)</f>
        <v/>
      </c>
      <c r="R288" s="44">
        <f>ROUND(V287*N(Debts!$D$8)/12,2)</f>
        <v/>
      </c>
      <c r="S288" s="44">
        <f>MIN(N(Debts!$E$8),V287+R288)</f>
        <v/>
      </c>
      <c r="T288" s="44">
        <f>V287+R288-S288</f>
        <v/>
      </c>
      <c r="U288" s="44">
        <f>MIN(T288,MAX(0,$C288-SUMIFS($H288:$AU288,$H$6:$AU$6,"Rest",$H$5:$AU$5,"&lt;"&amp;T$5)))</f>
        <v/>
      </c>
      <c r="V288" s="44">
        <f>ROUND(T288-U288,2)</f>
        <v/>
      </c>
      <c r="W288" s="44">
        <f>ROUND(AA287*N(Debts!$D$9)/12,2)</f>
        <v/>
      </c>
      <c r="X288" s="44">
        <f>MIN(N(Debts!$E$9),AA287+W288)</f>
        <v/>
      </c>
      <c r="Y288" s="44">
        <f>AA287+W288-X288</f>
        <v/>
      </c>
      <c r="Z288" s="44">
        <f>MIN(Y288,MAX(0,$C288-SUMIFS($H288:$AU288,$H$6:$AU$6,"Rest",$H$5:$AU$5,"&lt;"&amp;Y$5)))</f>
        <v/>
      </c>
      <c r="AA288" s="44">
        <f>ROUND(Y288-Z288,2)</f>
        <v/>
      </c>
      <c r="AB288" s="44">
        <f>ROUND(AF287*N(Debts!$D$10)/12,2)</f>
        <v/>
      </c>
      <c r="AC288" s="44">
        <f>MIN(N(Debts!$E$10),AF287+AB288)</f>
        <v/>
      </c>
      <c r="AD288" s="44">
        <f>AF287+AB288-AC288</f>
        <v/>
      </c>
      <c r="AE288" s="44">
        <f>MIN(AD288,MAX(0,$C288-SUMIFS($H288:$AU288,$H$6:$AU$6,"Rest",$H$5:$AU$5,"&lt;"&amp;AD$5)))</f>
        <v/>
      </c>
      <c r="AF288" s="44">
        <f>ROUND(AD288-AE288,2)</f>
        <v/>
      </c>
      <c r="AG288" s="44">
        <f>ROUND(AK287*N(Debts!$D$11)/12,2)</f>
        <v/>
      </c>
      <c r="AH288" s="44">
        <f>MIN(N(Debts!$E$11),AK287+AG288)</f>
        <v/>
      </c>
      <c r="AI288" s="44">
        <f>AK287+AG288-AH288</f>
        <v/>
      </c>
      <c r="AJ288" s="44">
        <f>MIN(AI288,MAX(0,$C288-SUMIFS($H288:$AU288,$H$6:$AU$6,"Rest",$H$5:$AU$5,"&lt;"&amp;AI$5)))</f>
        <v/>
      </c>
      <c r="AK288" s="44">
        <f>ROUND(AI288-AJ288,2)</f>
        <v/>
      </c>
      <c r="AL288" s="44">
        <f>ROUND(AP287*N(Debts!$D$12)/12,2)</f>
        <v/>
      </c>
      <c r="AM288" s="44">
        <f>MIN(N(Debts!$E$12),AP287+AL288)</f>
        <v/>
      </c>
      <c r="AN288" s="44">
        <f>AP287+AL288-AM288</f>
        <v/>
      </c>
      <c r="AO288" s="44">
        <f>MIN(AN288,MAX(0,$C288-SUMIFS($H288:$AU288,$H$6:$AU$6,"Rest",$H$5:$AU$5,"&lt;"&amp;AN$5)))</f>
        <v/>
      </c>
      <c r="AP288" s="44">
        <f>ROUND(AN288-AO288,2)</f>
        <v/>
      </c>
      <c r="AQ288" s="44">
        <f>ROUND(AU287*N(Debts!$D$13)/12,2)</f>
        <v/>
      </c>
      <c r="AR288" s="44">
        <f>MIN(N(Debts!$E$13),AU287+AQ288)</f>
        <v/>
      </c>
      <c r="AS288" s="44">
        <f>AU287+AQ288-AR288</f>
        <v/>
      </c>
      <c r="AT288" s="44">
        <f>MIN(AS288,MAX(0,$C288-SUMIFS($H288:$AU288,$H$6:$AU$6,"Rest",$H$5:$AU$5,"&lt;"&amp;AS$5)))</f>
        <v/>
      </c>
      <c r="AU288" s="44">
        <f>ROUND(AS288-AT288,2)</f>
        <v/>
      </c>
    </row>
    <row r="289">
      <c r="A289" s="43" t="n">
        <v>282</v>
      </c>
      <c r="B289" s="45">
        <f>EDATE(Plan!$C$7,A289-1)</f>
        <v/>
      </c>
      <c r="C289" s="46">
        <f>IF(F288&lt;=0.005,0,MAX(0,Plan!$C$6-SUMIF($H$6:$AU$6,"Min paid",H289:AU289)))</f>
        <v/>
      </c>
      <c r="D289" s="46">
        <f>SUMIF($H$6:$AU$6,"Interest",H289:AU289)</f>
        <v/>
      </c>
      <c r="E289" s="46">
        <f>SUMIF($H$6:$AU$6,"Min paid",H289:AU289)+SUMIF($H$6:$AU$6,"Extra paid",H289:AU289)</f>
        <v/>
      </c>
      <c r="F289" s="46">
        <f>SUMIF($H$6:$AU$6,"Balance",H289:AU289)</f>
        <v/>
      </c>
      <c r="G289" s="47">
        <f>IF(AND(F289&lt;=0.005,F288&gt;0.005),A289,"")</f>
        <v/>
      </c>
      <c r="H289" s="44">
        <f>ROUND(L288*N(Debts!$D$6)/12,2)</f>
        <v/>
      </c>
      <c r="I289" s="44">
        <f>MIN(N(Debts!$E$6),L288+H289)</f>
        <v/>
      </c>
      <c r="J289" s="44">
        <f>L288+H289-I289</f>
        <v/>
      </c>
      <c r="K289" s="44">
        <f>MIN(J289,MAX(0,$C289-SUMIFS($H289:$AU289,$H$6:$AU$6,"Rest",$H$5:$AU$5,"&lt;"&amp;J$5)))</f>
        <v/>
      </c>
      <c r="L289" s="44">
        <f>ROUND(J289-K289,2)</f>
        <v/>
      </c>
      <c r="M289" s="44">
        <f>ROUND(Q288*N(Debts!$D$7)/12,2)</f>
        <v/>
      </c>
      <c r="N289" s="44">
        <f>MIN(N(Debts!$E$7),Q288+M289)</f>
        <v/>
      </c>
      <c r="O289" s="44">
        <f>Q288+M289-N289</f>
        <v/>
      </c>
      <c r="P289" s="44">
        <f>MIN(O289,MAX(0,$C289-SUMIFS($H289:$AU289,$H$6:$AU$6,"Rest",$H$5:$AU$5,"&lt;"&amp;O$5)))</f>
        <v/>
      </c>
      <c r="Q289" s="44">
        <f>ROUND(O289-P289,2)</f>
        <v/>
      </c>
      <c r="R289" s="44">
        <f>ROUND(V288*N(Debts!$D$8)/12,2)</f>
        <v/>
      </c>
      <c r="S289" s="44">
        <f>MIN(N(Debts!$E$8),V288+R289)</f>
        <v/>
      </c>
      <c r="T289" s="44">
        <f>V288+R289-S289</f>
        <v/>
      </c>
      <c r="U289" s="44">
        <f>MIN(T289,MAX(0,$C289-SUMIFS($H289:$AU289,$H$6:$AU$6,"Rest",$H$5:$AU$5,"&lt;"&amp;T$5)))</f>
        <v/>
      </c>
      <c r="V289" s="44">
        <f>ROUND(T289-U289,2)</f>
        <v/>
      </c>
      <c r="W289" s="44">
        <f>ROUND(AA288*N(Debts!$D$9)/12,2)</f>
        <v/>
      </c>
      <c r="X289" s="44">
        <f>MIN(N(Debts!$E$9),AA288+W289)</f>
        <v/>
      </c>
      <c r="Y289" s="44">
        <f>AA288+W289-X289</f>
        <v/>
      </c>
      <c r="Z289" s="44">
        <f>MIN(Y289,MAX(0,$C289-SUMIFS($H289:$AU289,$H$6:$AU$6,"Rest",$H$5:$AU$5,"&lt;"&amp;Y$5)))</f>
        <v/>
      </c>
      <c r="AA289" s="44">
        <f>ROUND(Y289-Z289,2)</f>
        <v/>
      </c>
      <c r="AB289" s="44">
        <f>ROUND(AF288*N(Debts!$D$10)/12,2)</f>
        <v/>
      </c>
      <c r="AC289" s="44">
        <f>MIN(N(Debts!$E$10),AF288+AB289)</f>
        <v/>
      </c>
      <c r="AD289" s="44">
        <f>AF288+AB289-AC289</f>
        <v/>
      </c>
      <c r="AE289" s="44">
        <f>MIN(AD289,MAX(0,$C289-SUMIFS($H289:$AU289,$H$6:$AU$6,"Rest",$H$5:$AU$5,"&lt;"&amp;AD$5)))</f>
        <v/>
      </c>
      <c r="AF289" s="44">
        <f>ROUND(AD289-AE289,2)</f>
        <v/>
      </c>
      <c r="AG289" s="44">
        <f>ROUND(AK288*N(Debts!$D$11)/12,2)</f>
        <v/>
      </c>
      <c r="AH289" s="44">
        <f>MIN(N(Debts!$E$11),AK288+AG289)</f>
        <v/>
      </c>
      <c r="AI289" s="44">
        <f>AK288+AG289-AH289</f>
        <v/>
      </c>
      <c r="AJ289" s="44">
        <f>MIN(AI289,MAX(0,$C289-SUMIFS($H289:$AU289,$H$6:$AU$6,"Rest",$H$5:$AU$5,"&lt;"&amp;AI$5)))</f>
        <v/>
      </c>
      <c r="AK289" s="44">
        <f>ROUND(AI289-AJ289,2)</f>
        <v/>
      </c>
      <c r="AL289" s="44">
        <f>ROUND(AP288*N(Debts!$D$12)/12,2)</f>
        <v/>
      </c>
      <c r="AM289" s="44">
        <f>MIN(N(Debts!$E$12),AP288+AL289)</f>
        <v/>
      </c>
      <c r="AN289" s="44">
        <f>AP288+AL289-AM289</f>
        <v/>
      </c>
      <c r="AO289" s="44">
        <f>MIN(AN289,MAX(0,$C289-SUMIFS($H289:$AU289,$H$6:$AU$6,"Rest",$H$5:$AU$5,"&lt;"&amp;AN$5)))</f>
        <v/>
      </c>
      <c r="AP289" s="44">
        <f>ROUND(AN289-AO289,2)</f>
        <v/>
      </c>
      <c r="AQ289" s="44">
        <f>ROUND(AU288*N(Debts!$D$13)/12,2)</f>
        <v/>
      </c>
      <c r="AR289" s="44">
        <f>MIN(N(Debts!$E$13),AU288+AQ289)</f>
        <v/>
      </c>
      <c r="AS289" s="44">
        <f>AU288+AQ289-AR289</f>
        <v/>
      </c>
      <c r="AT289" s="44">
        <f>MIN(AS289,MAX(0,$C289-SUMIFS($H289:$AU289,$H$6:$AU$6,"Rest",$H$5:$AU$5,"&lt;"&amp;AS$5)))</f>
        <v/>
      </c>
      <c r="AU289" s="44">
        <f>ROUND(AS289-AT289,2)</f>
        <v/>
      </c>
    </row>
    <row r="290">
      <c r="A290" s="43" t="n">
        <v>283</v>
      </c>
      <c r="B290" s="45">
        <f>EDATE(Plan!$C$7,A290-1)</f>
        <v/>
      </c>
      <c r="C290" s="46">
        <f>IF(F289&lt;=0.005,0,MAX(0,Plan!$C$6-SUMIF($H$6:$AU$6,"Min paid",H290:AU290)))</f>
        <v/>
      </c>
      <c r="D290" s="46">
        <f>SUMIF($H$6:$AU$6,"Interest",H290:AU290)</f>
        <v/>
      </c>
      <c r="E290" s="46">
        <f>SUMIF($H$6:$AU$6,"Min paid",H290:AU290)+SUMIF($H$6:$AU$6,"Extra paid",H290:AU290)</f>
        <v/>
      </c>
      <c r="F290" s="46">
        <f>SUMIF($H$6:$AU$6,"Balance",H290:AU290)</f>
        <v/>
      </c>
      <c r="G290" s="47">
        <f>IF(AND(F290&lt;=0.005,F289&gt;0.005),A290,"")</f>
        <v/>
      </c>
      <c r="H290" s="44">
        <f>ROUND(L289*N(Debts!$D$6)/12,2)</f>
        <v/>
      </c>
      <c r="I290" s="44">
        <f>MIN(N(Debts!$E$6),L289+H290)</f>
        <v/>
      </c>
      <c r="J290" s="44">
        <f>L289+H290-I290</f>
        <v/>
      </c>
      <c r="K290" s="44">
        <f>MIN(J290,MAX(0,$C290-SUMIFS($H290:$AU290,$H$6:$AU$6,"Rest",$H$5:$AU$5,"&lt;"&amp;J$5)))</f>
        <v/>
      </c>
      <c r="L290" s="44">
        <f>ROUND(J290-K290,2)</f>
        <v/>
      </c>
      <c r="M290" s="44">
        <f>ROUND(Q289*N(Debts!$D$7)/12,2)</f>
        <v/>
      </c>
      <c r="N290" s="44">
        <f>MIN(N(Debts!$E$7),Q289+M290)</f>
        <v/>
      </c>
      <c r="O290" s="44">
        <f>Q289+M290-N290</f>
        <v/>
      </c>
      <c r="P290" s="44">
        <f>MIN(O290,MAX(0,$C290-SUMIFS($H290:$AU290,$H$6:$AU$6,"Rest",$H$5:$AU$5,"&lt;"&amp;O$5)))</f>
        <v/>
      </c>
      <c r="Q290" s="44">
        <f>ROUND(O290-P290,2)</f>
        <v/>
      </c>
      <c r="R290" s="44">
        <f>ROUND(V289*N(Debts!$D$8)/12,2)</f>
        <v/>
      </c>
      <c r="S290" s="44">
        <f>MIN(N(Debts!$E$8),V289+R290)</f>
        <v/>
      </c>
      <c r="T290" s="44">
        <f>V289+R290-S290</f>
        <v/>
      </c>
      <c r="U290" s="44">
        <f>MIN(T290,MAX(0,$C290-SUMIFS($H290:$AU290,$H$6:$AU$6,"Rest",$H$5:$AU$5,"&lt;"&amp;T$5)))</f>
        <v/>
      </c>
      <c r="V290" s="44">
        <f>ROUND(T290-U290,2)</f>
        <v/>
      </c>
      <c r="W290" s="44">
        <f>ROUND(AA289*N(Debts!$D$9)/12,2)</f>
        <v/>
      </c>
      <c r="X290" s="44">
        <f>MIN(N(Debts!$E$9),AA289+W290)</f>
        <v/>
      </c>
      <c r="Y290" s="44">
        <f>AA289+W290-X290</f>
        <v/>
      </c>
      <c r="Z290" s="44">
        <f>MIN(Y290,MAX(0,$C290-SUMIFS($H290:$AU290,$H$6:$AU$6,"Rest",$H$5:$AU$5,"&lt;"&amp;Y$5)))</f>
        <v/>
      </c>
      <c r="AA290" s="44">
        <f>ROUND(Y290-Z290,2)</f>
        <v/>
      </c>
      <c r="AB290" s="44">
        <f>ROUND(AF289*N(Debts!$D$10)/12,2)</f>
        <v/>
      </c>
      <c r="AC290" s="44">
        <f>MIN(N(Debts!$E$10),AF289+AB290)</f>
        <v/>
      </c>
      <c r="AD290" s="44">
        <f>AF289+AB290-AC290</f>
        <v/>
      </c>
      <c r="AE290" s="44">
        <f>MIN(AD290,MAX(0,$C290-SUMIFS($H290:$AU290,$H$6:$AU$6,"Rest",$H$5:$AU$5,"&lt;"&amp;AD$5)))</f>
        <v/>
      </c>
      <c r="AF290" s="44">
        <f>ROUND(AD290-AE290,2)</f>
        <v/>
      </c>
      <c r="AG290" s="44">
        <f>ROUND(AK289*N(Debts!$D$11)/12,2)</f>
        <v/>
      </c>
      <c r="AH290" s="44">
        <f>MIN(N(Debts!$E$11),AK289+AG290)</f>
        <v/>
      </c>
      <c r="AI290" s="44">
        <f>AK289+AG290-AH290</f>
        <v/>
      </c>
      <c r="AJ290" s="44">
        <f>MIN(AI290,MAX(0,$C290-SUMIFS($H290:$AU290,$H$6:$AU$6,"Rest",$H$5:$AU$5,"&lt;"&amp;AI$5)))</f>
        <v/>
      </c>
      <c r="AK290" s="44">
        <f>ROUND(AI290-AJ290,2)</f>
        <v/>
      </c>
      <c r="AL290" s="44">
        <f>ROUND(AP289*N(Debts!$D$12)/12,2)</f>
        <v/>
      </c>
      <c r="AM290" s="44">
        <f>MIN(N(Debts!$E$12),AP289+AL290)</f>
        <v/>
      </c>
      <c r="AN290" s="44">
        <f>AP289+AL290-AM290</f>
        <v/>
      </c>
      <c r="AO290" s="44">
        <f>MIN(AN290,MAX(0,$C290-SUMIFS($H290:$AU290,$H$6:$AU$6,"Rest",$H$5:$AU$5,"&lt;"&amp;AN$5)))</f>
        <v/>
      </c>
      <c r="AP290" s="44">
        <f>ROUND(AN290-AO290,2)</f>
        <v/>
      </c>
      <c r="AQ290" s="44">
        <f>ROUND(AU289*N(Debts!$D$13)/12,2)</f>
        <v/>
      </c>
      <c r="AR290" s="44">
        <f>MIN(N(Debts!$E$13),AU289+AQ290)</f>
        <v/>
      </c>
      <c r="AS290" s="44">
        <f>AU289+AQ290-AR290</f>
        <v/>
      </c>
      <c r="AT290" s="44">
        <f>MIN(AS290,MAX(0,$C290-SUMIFS($H290:$AU290,$H$6:$AU$6,"Rest",$H$5:$AU$5,"&lt;"&amp;AS$5)))</f>
        <v/>
      </c>
      <c r="AU290" s="44">
        <f>ROUND(AS290-AT290,2)</f>
        <v/>
      </c>
    </row>
    <row r="291">
      <c r="A291" s="43" t="n">
        <v>284</v>
      </c>
      <c r="B291" s="45">
        <f>EDATE(Plan!$C$7,A291-1)</f>
        <v/>
      </c>
      <c r="C291" s="46">
        <f>IF(F290&lt;=0.005,0,MAX(0,Plan!$C$6-SUMIF($H$6:$AU$6,"Min paid",H291:AU291)))</f>
        <v/>
      </c>
      <c r="D291" s="46">
        <f>SUMIF($H$6:$AU$6,"Interest",H291:AU291)</f>
        <v/>
      </c>
      <c r="E291" s="46">
        <f>SUMIF($H$6:$AU$6,"Min paid",H291:AU291)+SUMIF($H$6:$AU$6,"Extra paid",H291:AU291)</f>
        <v/>
      </c>
      <c r="F291" s="46">
        <f>SUMIF($H$6:$AU$6,"Balance",H291:AU291)</f>
        <v/>
      </c>
      <c r="G291" s="47">
        <f>IF(AND(F291&lt;=0.005,F290&gt;0.005),A291,"")</f>
        <v/>
      </c>
      <c r="H291" s="44">
        <f>ROUND(L290*N(Debts!$D$6)/12,2)</f>
        <v/>
      </c>
      <c r="I291" s="44">
        <f>MIN(N(Debts!$E$6),L290+H291)</f>
        <v/>
      </c>
      <c r="J291" s="44">
        <f>L290+H291-I291</f>
        <v/>
      </c>
      <c r="K291" s="44">
        <f>MIN(J291,MAX(0,$C291-SUMIFS($H291:$AU291,$H$6:$AU$6,"Rest",$H$5:$AU$5,"&lt;"&amp;J$5)))</f>
        <v/>
      </c>
      <c r="L291" s="44">
        <f>ROUND(J291-K291,2)</f>
        <v/>
      </c>
      <c r="M291" s="44">
        <f>ROUND(Q290*N(Debts!$D$7)/12,2)</f>
        <v/>
      </c>
      <c r="N291" s="44">
        <f>MIN(N(Debts!$E$7),Q290+M291)</f>
        <v/>
      </c>
      <c r="O291" s="44">
        <f>Q290+M291-N291</f>
        <v/>
      </c>
      <c r="P291" s="44">
        <f>MIN(O291,MAX(0,$C291-SUMIFS($H291:$AU291,$H$6:$AU$6,"Rest",$H$5:$AU$5,"&lt;"&amp;O$5)))</f>
        <v/>
      </c>
      <c r="Q291" s="44">
        <f>ROUND(O291-P291,2)</f>
        <v/>
      </c>
      <c r="R291" s="44">
        <f>ROUND(V290*N(Debts!$D$8)/12,2)</f>
        <v/>
      </c>
      <c r="S291" s="44">
        <f>MIN(N(Debts!$E$8),V290+R291)</f>
        <v/>
      </c>
      <c r="T291" s="44">
        <f>V290+R291-S291</f>
        <v/>
      </c>
      <c r="U291" s="44">
        <f>MIN(T291,MAX(0,$C291-SUMIFS($H291:$AU291,$H$6:$AU$6,"Rest",$H$5:$AU$5,"&lt;"&amp;T$5)))</f>
        <v/>
      </c>
      <c r="V291" s="44">
        <f>ROUND(T291-U291,2)</f>
        <v/>
      </c>
      <c r="W291" s="44">
        <f>ROUND(AA290*N(Debts!$D$9)/12,2)</f>
        <v/>
      </c>
      <c r="X291" s="44">
        <f>MIN(N(Debts!$E$9),AA290+W291)</f>
        <v/>
      </c>
      <c r="Y291" s="44">
        <f>AA290+W291-X291</f>
        <v/>
      </c>
      <c r="Z291" s="44">
        <f>MIN(Y291,MAX(0,$C291-SUMIFS($H291:$AU291,$H$6:$AU$6,"Rest",$H$5:$AU$5,"&lt;"&amp;Y$5)))</f>
        <v/>
      </c>
      <c r="AA291" s="44">
        <f>ROUND(Y291-Z291,2)</f>
        <v/>
      </c>
      <c r="AB291" s="44">
        <f>ROUND(AF290*N(Debts!$D$10)/12,2)</f>
        <v/>
      </c>
      <c r="AC291" s="44">
        <f>MIN(N(Debts!$E$10),AF290+AB291)</f>
        <v/>
      </c>
      <c r="AD291" s="44">
        <f>AF290+AB291-AC291</f>
        <v/>
      </c>
      <c r="AE291" s="44">
        <f>MIN(AD291,MAX(0,$C291-SUMIFS($H291:$AU291,$H$6:$AU$6,"Rest",$H$5:$AU$5,"&lt;"&amp;AD$5)))</f>
        <v/>
      </c>
      <c r="AF291" s="44">
        <f>ROUND(AD291-AE291,2)</f>
        <v/>
      </c>
      <c r="AG291" s="44">
        <f>ROUND(AK290*N(Debts!$D$11)/12,2)</f>
        <v/>
      </c>
      <c r="AH291" s="44">
        <f>MIN(N(Debts!$E$11),AK290+AG291)</f>
        <v/>
      </c>
      <c r="AI291" s="44">
        <f>AK290+AG291-AH291</f>
        <v/>
      </c>
      <c r="AJ291" s="44">
        <f>MIN(AI291,MAX(0,$C291-SUMIFS($H291:$AU291,$H$6:$AU$6,"Rest",$H$5:$AU$5,"&lt;"&amp;AI$5)))</f>
        <v/>
      </c>
      <c r="AK291" s="44">
        <f>ROUND(AI291-AJ291,2)</f>
        <v/>
      </c>
      <c r="AL291" s="44">
        <f>ROUND(AP290*N(Debts!$D$12)/12,2)</f>
        <v/>
      </c>
      <c r="AM291" s="44">
        <f>MIN(N(Debts!$E$12),AP290+AL291)</f>
        <v/>
      </c>
      <c r="AN291" s="44">
        <f>AP290+AL291-AM291</f>
        <v/>
      </c>
      <c r="AO291" s="44">
        <f>MIN(AN291,MAX(0,$C291-SUMIFS($H291:$AU291,$H$6:$AU$6,"Rest",$H$5:$AU$5,"&lt;"&amp;AN$5)))</f>
        <v/>
      </c>
      <c r="AP291" s="44">
        <f>ROUND(AN291-AO291,2)</f>
        <v/>
      </c>
      <c r="AQ291" s="44">
        <f>ROUND(AU290*N(Debts!$D$13)/12,2)</f>
        <v/>
      </c>
      <c r="AR291" s="44">
        <f>MIN(N(Debts!$E$13),AU290+AQ291)</f>
        <v/>
      </c>
      <c r="AS291" s="44">
        <f>AU290+AQ291-AR291</f>
        <v/>
      </c>
      <c r="AT291" s="44">
        <f>MIN(AS291,MAX(0,$C291-SUMIFS($H291:$AU291,$H$6:$AU$6,"Rest",$H$5:$AU$5,"&lt;"&amp;AS$5)))</f>
        <v/>
      </c>
      <c r="AU291" s="44">
        <f>ROUND(AS291-AT291,2)</f>
        <v/>
      </c>
    </row>
    <row r="292">
      <c r="A292" s="43" t="n">
        <v>285</v>
      </c>
      <c r="B292" s="45">
        <f>EDATE(Plan!$C$7,A292-1)</f>
        <v/>
      </c>
      <c r="C292" s="46">
        <f>IF(F291&lt;=0.005,0,MAX(0,Plan!$C$6-SUMIF($H$6:$AU$6,"Min paid",H292:AU292)))</f>
        <v/>
      </c>
      <c r="D292" s="46">
        <f>SUMIF($H$6:$AU$6,"Interest",H292:AU292)</f>
        <v/>
      </c>
      <c r="E292" s="46">
        <f>SUMIF($H$6:$AU$6,"Min paid",H292:AU292)+SUMIF($H$6:$AU$6,"Extra paid",H292:AU292)</f>
        <v/>
      </c>
      <c r="F292" s="46">
        <f>SUMIF($H$6:$AU$6,"Balance",H292:AU292)</f>
        <v/>
      </c>
      <c r="G292" s="47">
        <f>IF(AND(F292&lt;=0.005,F291&gt;0.005),A292,"")</f>
        <v/>
      </c>
      <c r="H292" s="44">
        <f>ROUND(L291*N(Debts!$D$6)/12,2)</f>
        <v/>
      </c>
      <c r="I292" s="44">
        <f>MIN(N(Debts!$E$6),L291+H292)</f>
        <v/>
      </c>
      <c r="J292" s="44">
        <f>L291+H292-I292</f>
        <v/>
      </c>
      <c r="K292" s="44">
        <f>MIN(J292,MAX(0,$C292-SUMIFS($H292:$AU292,$H$6:$AU$6,"Rest",$H$5:$AU$5,"&lt;"&amp;J$5)))</f>
        <v/>
      </c>
      <c r="L292" s="44">
        <f>ROUND(J292-K292,2)</f>
        <v/>
      </c>
      <c r="M292" s="44">
        <f>ROUND(Q291*N(Debts!$D$7)/12,2)</f>
        <v/>
      </c>
      <c r="N292" s="44">
        <f>MIN(N(Debts!$E$7),Q291+M292)</f>
        <v/>
      </c>
      <c r="O292" s="44">
        <f>Q291+M292-N292</f>
        <v/>
      </c>
      <c r="P292" s="44">
        <f>MIN(O292,MAX(0,$C292-SUMIFS($H292:$AU292,$H$6:$AU$6,"Rest",$H$5:$AU$5,"&lt;"&amp;O$5)))</f>
        <v/>
      </c>
      <c r="Q292" s="44">
        <f>ROUND(O292-P292,2)</f>
        <v/>
      </c>
      <c r="R292" s="44">
        <f>ROUND(V291*N(Debts!$D$8)/12,2)</f>
        <v/>
      </c>
      <c r="S292" s="44">
        <f>MIN(N(Debts!$E$8),V291+R292)</f>
        <v/>
      </c>
      <c r="T292" s="44">
        <f>V291+R292-S292</f>
        <v/>
      </c>
      <c r="U292" s="44">
        <f>MIN(T292,MAX(0,$C292-SUMIFS($H292:$AU292,$H$6:$AU$6,"Rest",$H$5:$AU$5,"&lt;"&amp;T$5)))</f>
        <v/>
      </c>
      <c r="V292" s="44">
        <f>ROUND(T292-U292,2)</f>
        <v/>
      </c>
      <c r="W292" s="44">
        <f>ROUND(AA291*N(Debts!$D$9)/12,2)</f>
        <v/>
      </c>
      <c r="X292" s="44">
        <f>MIN(N(Debts!$E$9),AA291+W292)</f>
        <v/>
      </c>
      <c r="Y292" s="44">
        <f>AA291+W292-X292</f>
        <v/>
      </c>
      <c r="Z292" s="44">
        <f>MIN(Y292,MAX(0,$C292-SUMIFS($H292:$AU292,$H$6:$AU$6,"Rest",$H$5:$AU$5,"&lt;"&amp;Y$5)))</f>
        <v/>
      </c>
      <c r="AA292" s="44">
        <f>ROUND(Y292-Z292,2)</f>
        <v/>
      </c>
      <c r="AB292" s="44">
        <f>ROUND(AF291*N(Debts!$D$10)/12,2)</f>
        <v/>
      </c>
      <c r="AC292" s="44">
        <f>MIN(N(Debts!$E$10),AF291+AB292)</f>
        <v/>
      </c>
      <c r="AD292" s="44">
        <f>AF291+AB292-AC292</f>
        <v/>
      </c>
      <c r="AE292" s="44">
        <f>MIN(AD292,MAX(0,$C292-SUMIFS($H292:$AU292,$H$6:$AU$6,"Rest",$H$5:$AU$5,"&lt;"&amp;AD$5)))</f>
        <v/>
      </c>
      <c r="AF292" s="44">
        <f>ROUND(AD292-AE292,2)</f>
        <v/>
      </c>
      <c r="AG292" s="44">
        <f>ROUND(AK291*N(Debts!$D$11)/12,2)</f>
        <v/>
      </c>
      <c r="AH292" s="44">
        <f>MIN(N(Debts!$E$11),AK291+AG292)</f>
        <v/>
      </c>
      <c r="AI292" s="44">
        <f>AK291+AG292-AH292</f>
        <v/>
      </c>
      <c r="AJ292" s="44">
        <f>MIN(AI292,MAX(0,$C292-SUMIFS($H292:$AU292,$H$6:$AU$6,"Rest",$H$5:$AU$5,"&lt;"&amp;AI$5)))</f>
        <v/>
      </c>
      <c r="AK292" s="44">
        <f>ROUND(AI292-AJ292,2)</f>
        <v/>
      </c>
      <c r="AL292" s="44">
        <f>ROUND(AP291*N(Debts!$D$12)/12,2)</f>
        <v/>
      </c>
      <c r="AM292" s="44">
        <f>MIN(N(Debts!$E$12),AP291+AL292)</f>
        <v/>
      </c>
      <c r="AN292" s="44">
        <f>AP291+AL292-AM292</f>
        <v/>
      </c>
      <c r="AO292" s="44">
        <f>MIN(AN292,MAX(0,$C292-SUMIFS($H292:$AU292,$H$6:$AU$6,"Rest",$H$5:$AU$5,"&lt;"&amp;AN$5)))</f>
        <v/>
      </c>
      <c r="AP292" s="44">
        <f>ROUND(AN292-AO292,2)</f>
        <v/>
      </c>
      <c r="AQ292" s="44">
        <f>ROUND(AU291*N(Debts!$D$13)/12,2)</f>
        <v/>
      </c>
      <c r="AR292" s="44">
        <f>MIN(N(Debts!$E$13),AU291+AQ292)</f>
        <v/>
      </c>
      <c r="AS292" s="44">
        <f>AU291+AQ292-AR292</f>
        <v/>
      </c>
      <c r="AT292" s="44">
        <f>MIN(AS292,MAX(0,$C292-SUMIFS($H292:$AU292,$H$6:$AU$6,"Rest",$H$5:$AU$5,"&lt;"&amp;AS$5)))</f>
        <v/>
      </c>
      <c r="AU292" s="44">
        <f>ROUND(AS292-AT292,2)</f>
        <v/>
      </c>
    </row>
    <row r="293">
      <c r="A293" s="43" t="n">
        <v>286</v>
      </c>
      <c r="B293" s="45">
        <f>EDATE(Plan!$C$7,A293-1)</f>
        <v/>
      </c>
      <c r="C293" s="46">
        <f>IF(F292&lt;=0.005,0,MAX(0,Plan!$C$6-SUMIF($H$6:$AU$6,"Min paid",H293:AU293)))</f>
        <v/>
      </c>
      <c r="D293" s="46">
        <f>SUMIF($H$6:$AU$6,"Interest",H293:AU293)</f>
        <v/>
      </c>
      <c r="E293" s="46">
        <f>SUMIF($H$6:$AU$6,"Min paid",H293:AU293)+SUMIF($H$6:$AU$6,"Extra paid",H293:AU293)</f>
        <v/>
      </c>
      <c r="F293" s="46">
        <f>SUMIF($H$6:$AU$6,"Balance",H293:AU293)</f>
        <v/>
      </c>
      <c r="G293" s="47">
        <f>IF(AND(F293&lt;=0.005,F292&gt;0.005),A293,"")</f>
        <v/>
      </c>
      <c r="H293" s="44">
        <f>ROUND(L292*N(Debts!$D$6)/12,2)</f>
        <v/>
      </c>
      <c r="I293" s="44">
        <f>MIN(N(Debts!$E$6),L292+H293)</f>
        <v/>
      </c>
      <c r="J293" s="44">
        <f>L292+H293-I293</f>
        <v/>
      </c>
      <c r="K293" s="44">
        <f>MIN(J293,MAX(0,$C293-SUMIFS($H293:$AU293,$H$6:$AU$6,"Rest",$H$5:$AU$5,"&lt;"&amp;J$5)))</f>
        <v/>
      </c>
      <c r="L293" s="44">
        <f>ROUND(J293-K293,2)</f>
        <v/>
      </c>
      <c r="M293" s="44">
        <f>ROUND(Q292*N(Debts!$D$7)/12,2)</f>
        <v/>
      </c>
      <c r="N293" s="44">
        <f>MIN(N(Debts!$E$7),Q292+M293)</f>
        <v/>
      </c>
      <c r="O293" s="44">
        <f>Q292+M293-N293</f>
        <v/>
      </c>
      <c r="P293" s="44">
        <f>MIN(O293,MAX(0,$C293-SUMIFS($H293:$AU293,$H$6:$AU$6,"Rest",$H$5:$AU$5,"&lt;"&amp;O$5)))</f>
        <v/>
      </c>
      <c r="Q293" s="44">
        <f>ROUND(O293-P293,2)</f>
        <v/>
      </c>
      <c r="R293" s="44">
        <f>ROUND(V292*N(Debts!$D$8)/12,2)</f>
        <v/>
      </c>
      <c r="S293" s="44">
        <f>MIN(N(Debts!$E$8),V292+R293)</f>
        <v/>
      </c>
      <c r="T293" s="44">
        <f>V292+R293-S293</f>
        <v/>
      </c>
      <c r="U293" s="44">
        <f>MIN(T293,MAX(0,$C293-SUMIFS($H293:$AU293,$H$6:$AU$6,"Rest",$H$5:$AU$5,"&lt;"&amp;T$5)))</f>
        <v/>
      </c>
      <c r="V293" s="44">
        <f>ROUND(T293-U293,2)</f>
        <v/>
      </c>
      <c r="W293" s="44">
        <f>ROUND(AA292*N(Debts!$D$9)/12,2)</f>
        <v/>
      </c>
      <c r="X293" s="44">
        <f>MIN(N(Debts!$E$9),AA292+W293)</f>
        <v/>
      </c>
      <c r="Y293" s="44">
        <f>AA292+W293-X293</f>
        <v/>
      </c>
      <c r="Z293" s="44">
        <f>MIN(Y293,MAX(0,$C293-SUMIFS($H293:$AU293,$H$6:$AU$6,"Rest",$H$5:$AU$5,"&lt;"&amp;Y$5)))</f>
        <v/>
      </c>
      <c r="AA293" s="44">
        <f>ROUND(Y293-Z293,2)</f>
        <v/>
      </c>
      <c r="AB293" s="44">
        <f>ROUND(AF292*N(Debts!$D$10)/12,2)</f>
        <v/>
      </c>
      <c r="AC293" s="44">
        <f>MIN(N(Debts!$E$10),AF292+AB293)</f>
        <v/>
      </c>
      <c r="AD293" s="44">
        <f>AF292+AB293-AC293</f>
        <v/>
      </c>
      <c r="AE293" s="44">
        <f>MIN(AD293,MAX(0,$C293-SUMIFS($H293:$AU293,$H$6:$AU$6,"Rest",$H$5:$AU$5,"&lt;"&amp;AD$5)))</f>
        <v/>
      </c>
      <c r="AF293" s="44">
        <f>ROUND(AD293-AE293,2)</f>
        <v/>
      </c>
      <c r="AG293" s="44">
        <f>ROUND(AK292*N(Debts!$D$11)/12,2)</f>
        <v/>
      </c>
      <c r="AH293" s="44">
        <f>MIN(N(Debts!$E$11),AK292+AG293)</f>
        <v/>
      </c>
      <c r="AI293" s="44">
        <f>AK292+AG293-AH293</f>
        <v/>
      </c>
      <c r="AJ293" s="44">
        <f>MIN(AI293,MAX(0,$C293-SUMIFS($H293:$AU293,$H$6:$AU$6,"Rest",$H$5:$AU$5,"&lt;"&amp;AI$5)))</f>
        <v/>
      </c>
      <c r="AK293" s="44">
        <f>ROUND(AI293-AJ293,2)</f>
        <v/>
      </c>
      <c r="AL293" s="44">
        <f>ROUND(AP292*N(Debts!$D$12)/12,2)</f>
        <v/>
      </c>
      <c r="AM293" s="44">
        <f>MIN(N(Debts!$E$12),AP292+AL293)</f>
        <v/>
      </c>
      <c r="AN293" s="44">
        <f>AP292+AL293-AM293</f>
        <v/>
      </c>
      <c r="AO293" s="44">
        <f>MIN(AN293,MAX(0,$C293-SUMIFS($H293:$AU293,$H$6:$AU$6,"Rest",$H$5:$AU$5,"&lt;"&amp;AN$5)))</f>
        <v/>
      </c>
      <c r="AP293" s="44">
        <f>ROUND(AN293-AO293,2)</f>
        <v/>
      </c>
      <c r="AQ293" s="44">
        <f>ROUND(AU292*N(Debts!$D$13)/12,2)</f>
        <v/>
      </c>
      <c r="AR293" s="44">
        <f>MIN(N(Debts!$E$13),AU292+AQ293)</f>
        <v/>
      </c>
      <c r="AS293" s="44">
        <f>AU292+AQ293-AR293</f>
        <v/>
      </c>
      <c r="AT293" s="44">
        <f>MIN(AS293,MAX(0,$C293-SUMIFS($H293:$AU293,$H$6:$AU$6,"Rest",$H$5:$AU$5,"&lt;"&amp;AS$5)))</f>
        <v/>
      </c>
      <c r="AU293" s="44">
        <f>ROUND(AS293-AT293,2)</f>
        <v/>
      </c>
    </row>
    <row r="294">
      <c r="A294" s="43" t="n">
        <v>287</v>
      </c>
      <c r="B294" s="45">
        <f>EDATE(Plan!$C$7,A294-1)</f>
        <v/>
      </c>
      <c r="C294" s="46">
        <f>IF(F293&lt;=0.005,0,MAX(0,Plan!$C$6-SUMIF($H$6:$AU$6,"Min paid",H294:AU294)))</f>
        <v/>
      </c>
      <c r="D294" s="46">
        <f>SUMIF($H$6:$AU$6,"Interest",H294:AU294)</f>
        <v/>
      </c>
      <c r="E294" s="46">
        <f>SUMIF($H$6:$AU$6,"Min paid",H294:AU294)+SUMIF($H$6:$AU$6,"Extra paid",H294:AU294)</f>
        <v/>
      </c>
      <c r="F294" s="46">
        <f>SUMIF($H$6:$AU$6,"Balance",H294:AU294)</f>
        <v/>
      </c>
      <c r="G294" s="47">
        <f>IF(AND(F294&lt;=0.005,F293&gt;0.005),A294,"")</f>
        <v/>
      </c>
      <c r="H294" s="44">
        <f>ROUND(L293*N(Debts!$D$6)/12,2)</f>
        <v/>
      </c>
      <c r="I294" s="44">
        <f>MIN(N(Debts!$E$6),L293+H294)</f>
        <v/>
      </c>
      <c r="J294" s="44">
        <f>L293+H294-I294</f>
        <v/>
      </c>
      <c r="K294" s="44">
        <f>MIN(J294,MAX(0,$C294-SUMIFS($H294:$AU294,$H$6:$AU$6,"Rest",$H$5:$AU$5,"&lt;"&amp;J$5)))</f>
        <v/>
      </c>
      <c r="L294" s="44">
        <f>ROUND(J294-K294,2)</f>
        <v/>
      </c>
      <c r="M294" s="44">
        <f>ROUND(Q293*N(Debts!$D$7)/12,2)</f>
        <v/>
      </c>
      <c r="N294" s="44">
        <f>MIN(N(Debts!$E$7),Q293+M294)</f>
        <v/>
      </c>
      <c r="O294" s="44">
        <f>Q293+M294-N294</f>
        <v/>
      </c>
      <c r="P294" s="44">
        <f>MIN(O294,MAX(0,$C294-SUMIFS($H294:$AU294,$H$6:$AU$6,"Rest",$H$5:$AU$5,"&lt;"&amp;O$5)))</f>
        <v/>
      </c>
      <c r="Q294" s="44">
        <f>ROUND(O294-P294,2)</f>
        <v/>
      </c>
      <c r="R294" s="44">
        <f>ROUND(V293*N(Debts!$D$8)/12,2)</f>
        <v/>
      </c>
      <c r="S294" s="44">
        <f>MIN(N(Debts!$E$8),V293+R294)</f>
        <v/>
      </c>
      <c r="T294" s="44">
        <f>V293+R294-S294</f>
        <v/>
      </c>
      <c r="U294" s="44">
        <f>MIN(T294,MAX(0,$C294-SUMIFS($H294:$AU294,$H$6:$AU$6,"Rest",$H$5:$AU$5,"&lt;"&amp;T$5)))</f>
        <v/>
      </c>
      <c r="V294" s="44">
        <f>ROUND(T294-U294,2)</f>
        <v/>
      </c>
      <c r="W294" s="44">
        <f>ROUND(AA293*N(Debts!$D$9)/12,2)</f>
        <v/>
      </c>
      <c r="X294" s="44">
        <f>MIN(N(Debts!$E$9),AA293+W294)</f>
        <v/>
      </c>
      <c r="Y294" s="44">
        <f>AA293+W294-X294</f>
        <v/>
      </c>
      <c r="Z294" s="44">
        <f>MIN(Y294,MAX(0,$C294-SUMIFS($H294:$AU294,$H$6:$AU$6,"Rest",$H$5:$AU$5,"&lt;"&amp;Y$5)))</f>
        <v/>
      </c>
      <c r="AA294" s="44">
        <f>ROUND(Y294-Z294,2)</f>
        <v/>
      </c>
      <c r="AB294" s="44">
        <f>ROUND(AF293*N(Debts!$D$10)/12,2)</f>
        <v/>
      </c>
      <c r="AC294" s="44">
        <f>MIN(N(Debts!$E$10),AF293+AB294)</f>
        <v/>
      </c>
      <c r="AD294" s="44">
        <f>AF293+AB294-AC294</f>
        <v/>
      </c>
      <c r="AE294" s="44">
        <f>MIN(AD294,MAX(0,$C294-SUMIFS($H294:$AU294,$H$6:$AU$6,"Rest",$H$5:$AU$5,"&lt;"&amp;AD$5)))</f>
        <v/>
      </c>
      <c r="AF294" s="44">
        <f>ROUND(AD294-AE294,2)</f>
        <v/>
      </c>
      <c r="AG294" s="44">
        <f>ROUND(AK293*N(Debts!$D$11)/12,2)</f>
        <v/>
      </c>
      <c r="AH294" s="44">
        <f>MIN(N(Debts!$E$11),AK293+AG294)</f>
        <v/>
      </c>
      <c r="AI294" s="44">
        <f>AK293+AG294-AH294</f>
        <v/>
      </c>
      <c r="AJ294" s="44">
        <f>MIN(AI294,MAX(0,$C294-SUMIFS($H294:$AU294,$H$6:$AU$6,"Rest",$H$5:$AU$5,"&lt;"&amp;AI$5)))</f>
        <v/>
      </c>
      <c r="AK294" s="44">
        <f>ROUND(AI294-AJ294,2)</f>
        <v/>
      </c>
      <c r="AL294" s="44">
        <f>ROUND(AP293*N(Debts!$D$12)/12,2)</f>
        <v/>
      </c>
      <c r="AM294" s="44">
        <f>MIN(N(Debts!$E$12),AP293+AL294)</f>
        <v/>
      </c>
      <c r="AN294" s="44">
        <f>AP293+AL294-AM294</f>
        <v/>
      </c>
      <c r="AO294" s="44">
        <f>MIN(AN294,MAX(0,$C294-SUMIFS($H294:$AU294,$H$6:$AU$6,"Rest",$H$5:$AU$5,"&lt;"&amp;AN$5)))</f>
        <v/>
      </c>
      <c r="AP294" s="44">
        <f>ROUND(AN294-AO294,2)</f>
        <v/>
      </c>
      <c r="AQ294" s="44">
        <f>ROUND(AU293*N(Debts!$D$13)/12,2)</f>
        <v/>
      </c>
      <c r="AR294" s="44">
        <f>MIN(N(Debts!$E$13),AU293+AQ294)</f>
        <v/>
      </c>
      <c r="AS294" s="44">
        <f>AU293+AQ294-AR294</f>
        <v/>
      </c>
      <c r="AT294" s="44">
        <f>MIN(AS294,MAX(0,$C294-SUMIFS($H294:$AU294,$H$6:$AU$6,"Rest",$H$5:$AU$5,"&lt;"&amp;AS$5)))</f>
        <v/>
      </c>
      <c r="AU294" s="44">
        <f>ROUND(AS294-AT294,2)</f>
        <v/>
      </c>
    </row>
    <row r="295">
      <c r="A295" s="43" t="n">
        <v>288</v>
      </c>
      <c r="B295" s="45">
        <f>EDATE(Plan!$C$7,A295-1)</f>
        <v/>
      </c>
      <c r="C295" s="46">
        <f>IF(F294&lt;=0.005,0,MAX(0,Plan!$C$6-SUMIF($H$6:$AU$6,"Min paid",H295:AU295)))</f>
        <v/>
      </c>
      <c r="D295" s="46">
        <f>SUMIF($H$6:$AU$6,"Interest",H295:AU295)</f>
        <v/>
      </c>
      <c r="E295" s="46">
        <f>SUMIF($H$6:$AU$6,"Min paid",H295:AU295)+SUMIF($H$6:$AU$6,"Extra paid",H295:AU295)</f>
        <v/>
      </c>
      <c r="F295" s="46">
        <f>SUMIF($H$6:$AU$6,"Balance",H295:AU295)</f>
        <v/>
      </c>
      <c r="G295" s="47">
        <f>IF(AND(F295&lt;=0.005,F294&gt;0.005),A295,"")</f>
        <v/>
      </c>
      <c r="H295" s="44">
        <f>ROUND(L294*N(Debts!$D$6)/12,2)</f>
        <v/>
      </c>
      <c r="I295" s="44">
        <f>MIN(N(Debts!$E$6),L294+H295)</f>
        <v/>
      </c>
      <c r="J295" s="44">
        <f>L294+H295-I295</f>
        <v/>
      </c>
      <c r="K295" s="44">
        <f>MIN(J295,MAX(0,$C295-SUMIFS($H295:$AU295,$H$6:$AU$6,"Rest",$H$5:$AU$5,"&lt;"&amp;J$5)))</f>
        <v/>
      </c>
      <c r="L295" s="44">
        <f>ROUND(J295-K295,2)</f>
        <v/>
      </c>
      <c r="M295" s="44">
        <f>ROUND(Q294*N(Debts!$D$7)/12,2)</f>
        <v/>
      </c>
      <c r="N295" s="44">
        <f>MIN(N(Debts!$E$7),Q294+M295)</f>
        <v/>
      </c>
      <c r="O295" s="44">
        <f>Q294+M295-N295</f>
        <v/>
      </c>
      <c r="P295" s="44">
        <f>MIN(O295,MAX(0,$C295-SUMIFS($H295:$AU295,$H$6:$AU$6,"Rest",$H$5:$AU$5,"&lt;"&amp;O$5)))</f>
        <v/>
      </c>
      <c r="Q295" s="44">
        <f>ROUND(O295-P295,2)</f>
        <v/>
      </c>
      <c r="R295" s="44">
        <f>ROUND(V294*N(Debts!$D$8)/12,2)</f>
        <v/>
      </c>
      <c r="S295" s="44">
        <f>MIN(N(Debts!$E$8),V294+R295)</f>
        <v/>
      </c>
      <c r="T295" s="44">
        <f>V294+R295-S295</f>
        <v/>
      </c>
      <c r="U295" s="44">
        <f>MIN(T295,MAX(0,$C295-SUMIFS($H295:$AU295,$H$6:$AU$6,"Rest",$H$5:$AU$5,"&lt;"&amp;T$5)))</f>
        <v/>
      </c>
      <c r="V295" s="44">
        <f>ROUND(T295-U295,2)</f>
        <v/>
      </c>
      <c r="W295" s="44">
        <f>ROUND(AA294*N(Debts!$D$9)/12,2)</f>
        <v/>
      </c>
      <c r="X295" s="44">
        <f>MIN(N(Debts!$E$9),AA294+W295)</f>
        <v/>
      </c>
      <c r="Y295" s="44">
        <f>AA294+W295-X295</f>
        <v/>
      </c>
      <c r="Z295" s="44">
        <f>MIN(Y295,MAX(0,$C295-SUMIFS($H295:$AU295,$H$6:$AU$6,"Rest",$H$5:$AU$5,"&lt;"&amp;Y$5)))</f>
        <v/>
      </c>
      <c r="AA295" s="44">
        <f>ROUND(Y295-Z295,2)</f>
        <v/>
      </c>
      <c r="AB295" s="44">
        <f>ROUND(AF294*N(Debts!$D$10)/12,2)</f>
        <v/>
      </c>
      <c r="AC295" s="44">
        <f>MIN(N(Debts!$E$10),AF294+AB295)</f>
        <v/>
      </c>
      <c r="AD295" s="44">
        <f>AF294+AB295-AC295</f>
        <v/>
      </c>
      <c r="AE295" s="44">
        <f>MIN(AD295,MAX(0,$C295-SUMIFS($H295:$AU295,$H$6:$AU$6,"Rest",$H$5:$AU$5,"&lt;"&amp;AD$5)))</f>
        <v/>
      </c>
      <c r="AF295" s="44">
        <f>ROUND(AD295-AE295,2)</f>
        <v/>
      </c>
      <c r="AG295" s="44">
        <f>ROUND(AK294*N(Debts!$D$11)/12,2)</f>
        <v/>
      </c>
      <c r="AH295" s="44">
        <f>MIN(N(Debts!$E$11),AK294+AG295)</f>
        <v/>
      </c>
      <c r="AI295" s="44">
        <f>AK294+AG295-AH295</f>
        <v/>
      </c>
      <c r="AJ295" s="44">
        <f>MIN(AI295,MAX(0,$C295-SUMIFS($H295:$AU295,$H$6:$AU$6,"Rest",$H$5:$AU$5,"&lt;"&amp;AI$5)))</f>
        <v/>
      </c>
      <c r="AK295" s="44">
        <f>ROUND(AI295-AJ295,2)</f>
        <v/>
      </c>
      <c r="AL295" s="44">
        <f>ROUND(AP294*N(Debts!$D$12)/12,2)</f>
        <v/>
      </c>
      <c r="AM295" s="44">
        <f>MIN(N(Debts!$E$12),AP294+AL295)</f>
        <v/>
      </c>
      <c r="AN295" s="44">
        <f>AP294+AL295-AM295</f>
        <v/>
      </c>
      <c r="AO295" s="44">
        <f>MIN(AN295,MAX(0,$C295-SUMIFS($H295:$AU295,$H$6:$AU$6,"Rest",$H$5:$AU$5,"&lt;"&amp;AN$5)))</f>
        <v/>
      </c>
      <c r="AP295" s="44">
        <f>ROUND(AN295-AO295,2)</f>
        <v/>
      </c>
      <c r="AQ295" s="44">
        <f>ROUND(AU294*N(Debts!$D$13)/12,2)</f>
        <v/>
      </c>
      <c r="AR295" s="44">
        <f>MIN(N(Debts!$E$13),AU294+AQ295)</f>
        <v/>
      </c>
      <c r="AS295" s="44">
        <f>AU294+AQ295-AR295</f>
        <v/>
      </c>
      <c r="AT295" s="44">
        <f>MIN(AS295,MAX(0,$C295-SUMIFS($H295:$AU295,$H$6:$AU$6,"Rest",$H$5:$AU$5,"&lt;"&amp;AS$5)))</f>
        <v/>
      </c>
      <c r="AU295" s="44">
        <f>ROUND(AS295-AT295,2)</f>
        <v/>
      </c>
    </row>
    <row r="296">
      <c r="A296" s="43" t="n">
        <v>289</v>
      </c>
      <c r="B296" s="45">
        <f>EDATE(Plan!$C$7,A296-1)</f>
        <v/>
      </c>
      <c r="C296" s="46">
        <f>IF(F295&lt;=0.005,0,MAX(0,Plan!$C$6-SUMIF($H$6:$AU$6,"Min paid",H296:AU296)))</f>
        <v/>
      </c>
      <c r="D296" s="46">
        <f>SUMIF($H$6:$AU$6,"Interest",H296:AU296)</f>
        <v/>
      </c>
      <c r="E296" s="46">
        <f>SUMIF($H$6:$AU$6,"Min paid",H296:AU296)+SUMIF($H$6:$AU$6,"Extra paid",H296:AU296)</f>
        <v/>
      </c>
      <c r="F296" s="46">
        <f>SUMIF($H$6:$AU$6,"Balance",H296:AU296)</f>
        <v/>
      </c>
      <c r="G296" s="47">
        <f>IF(AND(F296&lt;=0.005,F295&gt;0.005),A296,"")</f>
        <v/>
      </c>
      <c r="H296" s="44">
        <f>ROUND(L295*N(Debts!$D$6)/12,2)</f>
        <v/>
      </c>
      <c r="I296" s="44">
        <f>MIN(N(Debts!$E$6),L295+H296)</f>
        <v/>
      </c>
      <c r="J296" s="44">
        <f>L295+H296-I296</f>
        <v/>
      </c>
      <c r="K296" s="44">
        <f>MIN(J296,MAX(0,$C296-SUMIFS($H296:$AU296,$H$6:$AU$6,"Rest",$H$5:$AU$5,"&lt;"&amp;J$5)))</f>
        <v/>
      </c>
      <c r="L296" s="44">
        <f>ROUND(J296-K296,2)</f>
        <v/>
      </c>
      <c r="M296" s="44">
        <f>ROUND(Q295*N(Debts!$D$7)/12,2)</f>
        <v/>
      </c>
      <c r="N296" s="44">
        <f>MIN(N(Debts!$E$7),Q295+M296)</f>
        <v/>
      </c>
      <c r="O296" s="44">
        <f>Q295+M296-N296</f>
        <v/>
      </c>
      <c r="P296" s="44">
        <f>MIN(O296,MAX(0,$C296-SUMIFS($H296:$AU296,$H$6:$AU$6,"Rest",$H$5:$AU$5,"&lt;"&amp;O$5)))</f>
        <v/>
      </c>
      <c r="Q296" s="44">
        <f>ROUND(O296-P296,2)</f>
        <v/>
      </c>
      <c r="R296" s="44">
        <f>ROUND(V295*N(Debts!$D$8)/12,2)</f>
        <v/>
      </c>
      <c r="S296" s="44">
        <f>MIN(N(Debts!$E$8),V295+R296)</f>
        <v/>
      </c>
      <c r="T296" s="44">
        <f>V295+R296-S296</f>
        <v/>
      </c>
      <c r="U296" s="44">
        <f>MIN(T296,MAX(0,$C296-SUMIFS($H296:$AU296,$H$6:$AU$6,"Rest",$H$5:$AU$5,"&lt;"&amp;T$5)))</f>
        <v/>
      </c>
      <c r="V296" s="44">
        <f>ROUND(T296-U296,2)</f>
        <v/>
      </c>
      <c r="W296" s="44">
        <f>ROUND(AA295*N(Debts!$D$9)/12,2)</f>
        <v/>
      </c>
      <c r="X296" s="44">
        <f>MIN(N(Debts!$E$9),AA295+W296)</f>
        <v/>
      </c>
      <c r="Y296" s="44">
        <f>AA295+W296-X296</f>
        <v/>
      </c>
      <c r="Z296" s="44">
        <f>MIN(Y296,MAX(0,$C296-SUMIFS($H296:$AU296,$H$6:$AU$6,"Rest",$H$5:$AU$5,"&lt;"&amp;Y$5)))</f>
        <v/>
      </c>
      <c r="AA296" s="44">
        <f>ROUND(Y296-Z296,2)</f>
        <v/>
      </c>
      <c r="AB296" s="44">
        <f>ROUND(AF295*N(Debts!$D$10)/12,2)</f>
        <v/>
      </c>
      <c r="AC296" s="44">
        <f>MIN(N(Debts!$E$10),AF295+AB296)</f>
        <v/>
      </c>
      <c r="AD296" s="44">
        <f>AF295+AB296-AC296</f>
        <v/>
      </c>
      <c r="AE296" s="44">
        <f>MIN(AD296,MAX(0,$C296-SUMIFS($H296:$AU296,$H$6:$AU$6,"Rest",$H$5:$AU$5,"&lt;"&amp;AD$5)))</f>
        <v/>
      </c>
      <c r="AF296" s="44">
        <f>ROUND(AD296-AE296,2)</f>
        <v/>
      </c>
      <c r="AG296" s="44">
        <f>ROUND(AK295*N(Debts!$D$11)/12,2)</f>
        <v/>
      </c>
      <c r="AH296" s="44">
        <f>MIN(N(Debts!$E$11),AK295+AG296)</f>
        <v/>
      </c>
      <c r="AI296" s="44">
        <f>AK295+AG296-AH296</f>
        <v/>
      </c>
      <c r="AJ296" s="44">
        <f>MIN(AI296,MAX(0,$C296-SUMIFS($H296:$AU296,$H$6:$AU$6,"Rest",$H$5:$AU$5,"&lt;"&amp;AI$5)))</f>
        <v/>
      </c>
      <c r="AK296" s="44">
        <f>ROUND(AI296-AJ296,2)</f>
        <v/>
      </c>
      <c r="AL296" s="44">
        <f>ROUND(AP295*N(Debts!$D$12)/12,2)</f>
        <v/>
      </c>
      <c r="AM296" s="44">
        <f>MIN(N(Debts!$E$12),AP295+AL296)</f>
        <v/>
      </c>
      <c r="AN296" s="44">
        <f>AP295+AL296-AM296</f>
        <v/>
      </c>
      <c r="AO296" s="44">
        <f>MIN(AN296,MAX(0,$C296-SUMIFS($H296:$AU296,$H$6:$AU$6,"Rest",$H$5:$AU$5,"&lt;"&amp;AN$5)))</f>
        <v/>
      </c>
      <c r="AP296" s="44">
        <f>ROUND(AN296-AO296,2)</f>
        <v/>
      </c>
      <c r="AQ296" s="44">
        <f>ROUND(AU295*N(Debts!$D$13)/12,2)</f>
        <v/>
      </c>
      <c r="AR296" s="44">
        <f>MIN(N(Debts!$E$13),AU295+AQ296)</f>
        <v/>
      </c>
      <c r="AS296" s="44">
        <f>AU295+AQ296-AR296</f>
        <v/>
      </c>
      <c r="AT296" s="44">
        <f>MIN(AS296,MAX(0,$C296-SUMIFS($H296:$AU296,$H$6:$AU$6,"Rest",$H$5:$AU$5,"&lt;"&amp;AS$5)))</f>
        <v/>
      </c>
      <c r="AU296" s="44">
        <f>ROUND(AS296-AT296,2)</f>
        <v/>
      </c>
    </row>
    <row r="297">
      <c r="A297" s="43" t="n">
        <v>290</v>
      </c>
      <c r="B297" s="45">
        <f>EDATE(Plan!$C$7,A297-1)</f>
        <v/>
      </c>
      <c r="C297" s="46">
        <f>IF(F296&lt;=0.005,0,MAX(0,Plan!$C$6-SUMIF($H$6:$AU$6,"Min paid",H297:AU297)))</f>
        <v/>
      </c>
      <c r="D297" s="46">
        <f>SUMIF($H$6:$AU$6,"Interest",H297:AU297)</f>
        <v/>
      </c>
      <c r="E297" s="46">
        <f>SUMIF($H$6:$AU$6,"Min paid",H297:AU297)+SUMIF($H$6:$AU$6,"Extra paid",H297:AU297)</f>
        <v/>
      </c>
      <c r="F297" s="46">
        <f>SUMIF($H$6:$AU$6,"Balance",H297:AU297)</f>
        <v/>
      </c>
      <c r="G297" s="47">
        <f>IF(AND(F297&lt;=0.005,F296&gt;0.005),A297,"")</f>
        <v/>
      </c>
      <c r="H297" s="44">
        <f>ROUND(L296*N(Debts!$D$6)/12,2)</f>
        <v/>
      </c>
      <c r="I297" s="44">
        <f>MIN(N(Debts!$E$6),L296+H297)</f>
        <v/>
      </c>
      <c r="J297" s="44">
        <f>L296+H297-I297</f>
        <v/>
      </c>
      <c r="K297" s="44">
        <f>MIN(J297,MAX(0,$C297-SUMIFS($H297:$AU297,$H$6:$AU$6,"Rest",$H$5:$AU$5,"&lt;"&amp;J$5)))</f>
        <v/>
      </c>
      <c r="L297" s="44">
        <f>ROUND(J297-K297,2)</f>
        <v/>
      </c>
      <c r="M297" s="44">
        <f>ROUND(Q296*N(Debts!$D$7)/12,2)</f>
        <v/>
      </c>
      <c r="N297" s="44">
        <f>MIN(N(Debts!$E$7),Q296+M297)</f>
        <v/>
      </c>
      <c r="O297" s="44">
        <f>Q296+M297-N297</f>
        <v/>
      </c>
      <c r="P297" s="44">
        <f>MIN(O297,MAX(0,$C297-SUMIFS($H297:$AU297,$H$6:$AU$6,"Rest",$H$5:$AU$5,"&lt;"&amp;O$5)))</f>
        <v/>
      </c>
      <c r="Q297" s="44">
        <f>ROUND(O297-P297,2)</f>
        <v/>
      </c>
      <c r="R297" s="44">
        <f>ROUND(V296*N(Debts!$D$8)/12,2)</f>
        <v/>
      </c>
      <c r="S297" s="44">
        <f>MIN(N(Debts!$E$8),V296+R297)</f>
        <v/>
      </c>
      <c r="T297" s="44">
        <f>V296+R297-S297</f>
        <v/>
      </c>
      <c r="U297" s="44">
        <f>MIN(T297,MAX(0,$C297-SUMIFS($H297:$AU297,$H$6:$AU$6,"Rest",$H$5:$AU$5,"&lt;"&amp;T$5)))</f>
        <v/>
      </c>
      <c r="V297" s="44">
        <f>ROUND(T297-U297,2)</f>
        <v/>
      </c>
      <c r="W297" s="44">
        <f>ROUND(AA296*N(Debts!$D$9)/12,2)</f>
        <v/>
      </c>
      <c r="X297" s="44">
        <f>MIN(N(Debts!$E$9),AA296+W297)</f>
        <v/>
      </c>
      <c r="Y297" s="44">
        <f>AA296+W297-X297</f>
        <v/>
      </c>
      <c r="Z297" s="44">
        <f>MIN(Y297,MAX(0,$C297-SUMIFS($H297:$AU297,$H$6:$AU$6,"Rest",$H$5:$AU$5,"&lt;"&amp;Y$5)))</f>
        <v/>
      </c>
      <c r="AA297" s="44">
        <f>ROUND(Y297-Z297,2)</f>
        <v/>
      </c>
      <c r="AB297" s="44">
        <f>ROUND(AF296*N(Debts!$D$10)/12,2)</f>
        <v/>
      </c>
      <c r="AC297" s="44">
        <f>MIN(N(Debts!$E$10),AF296+AB297)</f>
        <v/>
      </c>
      <c r="AD297" s="44">
        <f>AF296+AB297-AC297</f>
        <v/>
      </c>
      <c r="AE297" s="44">
        <f>MIN(AD297,MAX(0,$C297-SUMIFS($H297:$AU297,$H$6:$AU$6,"Rest",$H$5:$AU$5,"&lt;"&amp;AD$5)))</f>
        <v/>
      </c>
      <c r="AF297" s="44">
        <f>ROUND(AD297-AE297,2)</f>
        <v/>
      </c>
      <c r="AG297" s="44">
        <f>ROUND(AK296*N(Debts!$D$11)/12,2)</f>
        <v/>
      </c>
      <c r="AH297" s="44">
        <f>MIN(N(Debts!$E$11),AK296+AG297)</f>
        <v/>
      </c>
      <c r="AI297" s="44">
        <f>AK296+AG297-AH297</f>
        <v/>
      </c>
      <c r="AJ297" s="44">
        <f>MIN(AI297,MAX(0,$C297-SUMIFS($H297:$AU297,$H$6:$AU$6,"Rest",$H$5:$AU$5,"&lt;"&amp;AI$5)))</f>
        <v/>
      </c>
      <c r="AK297" s="44">
        <f>ROUND(AI297-AJ297,2)</f>
        <v/>
      </c>
      <c r="AL297" s="44">
        <f>ROUND(AP296*N(Debts!$D$12)/12,2)</f>
        <v/>
      </c>
      <c r="AM297" s="44">
        <f>MIN(N(Debts!$E$12),AP296+AL297)</f>
        <v/>
      </c>
      <c r="AN297" s="44">
        <f>AP296+AL297-AM297</f>
        <v/>
      </c>
      <c r="AO297" s="44">
        <f>MIN(AN297,MAX(0,$C297-SUMIFS($H297:$AU297,$H$6:$AU$6,"Rest",$H$5:$AU$5,"&lt;"&amp;AN$5)))</f>
        <v/>
      </c>
      <c r="AP297" s="44">
        <f>ROUND(AN297-AO297,2)</f>
        <v/>
      </c>
      <c r="AQ297" s="44">
        <f>ROUND(AU296*N(Debts!$D$13)/12,2)</f>
        <v/>
      </c>
      <c r="AR297" s="44">
        <f>MIN(N(Debts!$E$13),AU296+AQ297)</f>
        <v/>
      </c>
      <c r="AS297" s="44">
        <f>AU296+AQ297-AR297</f>
        <v/>
      </c>
      <c r="AT297" s="44">
        <f>MIN(AS297,MAX(0,$C297-SUMIFS($H297:$AU297,$H$6:$AU$6,"Rest",$H$5:$AU$5,"&lt;"&amp;AS$5)))</f>
        <v/>
      </c>
      <c r="AU297" s="44">
        <f>ROUND(AS297-AT297,2)</f>
        <v/>
      </c>
    </row>
    <row r="298">
      <c r="A298" s="43" t="n">
        <v>291</v>
      </c>
      <c r="B298" s="45">
        <f>EDATE(Plan!$C$7,A298-1)</f>
        <v/>
      </c>
      <c r="C298" s="46">
        <f>IF(F297&lt;=0.005,0,MAX(0,Plan!$C$6-SUMIF($H$6:$AU$6,"Min paid",H298:AU298)))</f>
        <v/>
      </c>
      <c r="D298" s="46">
        <f>SUMIF($H$6:$AU$6,"Interest",H298:AU298)</f>
        <v/>
      </c>
      <c r="E298" s="46">
        <f>SUMIF($H$6:$AU$6,"Min paid",H298:AU298)+SUMIF($H$6:$AU$6,"Extra paid",H298:AU298)</f>
        <v/>
      </c>
      <c r="F298" s="46">
        <f>SUMIF($H$6:$AU$6,"Balance",H298:AU298)</f>
        <v/>
      </c>
      <c r="G298" s="47">
        <f>IF(AND(F298&lt;=0.005,F297&gt;0.005),A298,"")</f>
        <v/>
      </c>
      <c r="H298" s="44">
        <f>ROUND(L297*N(Debts!$D$6)/12,2)</f>
        <v/>
      </c>
      <c r="I298" s="44">
        <f>MIN(N(Debts!$E$6),L297+H298)</f>
        <v/>
      </c>
      <c r="J298" s="44">
        <f>L297+H298-I298</f>
        <v/>
      </c>
      <c r="K298" s="44">
        <f>MIN(J298,MAX(0,$C298-SUMIFS($H298:$AU298,$H$6:$AU$6,"Rest",$H$5:$AU$5,"&lt;"&amp;J$5)))</f>
        <v/>
      </c>
      <c r="L298" s="44">
        <f>ROUND(J298-K298,2)</f>
        <v/>
      </c>
      <c r="M298" s="44">
        <f>ROUND(Q297*N(Debts!$D$7)/12,2)</f>
        <v/>
      </c>
      <c r="N298" s="44">
        <f>MIN(N(Debts!$E$7),Q297+M298)</f>
        <v/>
      </c>
      <c r="O298" s="44">
        <f>Q297+M298-N298</f>
        <v/>
      </c>
      <c r="P298" s="44">
        <f>MIN(O298,MAX(0,$C298-SUMIFS($H298:$AU298,$H$6:$AU$6,"Rest",$H$5:$AU$5,"&lt;"&amp;O$5)))</f>
        <v/>
      </c>
      <c r="Q298" s="44">
        <f>ROUND(O298-P298,2)</f>
        <v/>
      </c>
      <c r="R298" s="44">
        <f>ROUND(V297*N(Debts!$D$8)/12,2)</f>
        <v/>
      </c>
      <c r="S298" s="44">
        <f>MIN(N(Debts!$E$8),V297+R298)</f>
        <v/>
      </c>
      <c r="T298" s="44">
        <f>V297+R298-S298</f>
        <v/>
      </c>
      <c r="U298" s="44">
        <f>MIN(T298,MAX(0,$C298-SUMIFS($H298:$AU298,$H$6:$AU$6,"Rest",$H$5:$AU$5,"&lt;"&amp;T$5)))</f>
        <v/>
      </c>
      <c r="V298" s="44">
        <f>ROUND(T298-U298,2)</f>
        <v/>
      </c>
      <c r="W298" s="44">
        <f>ROUND(AA297*N(Debts!$D$9)/12,2)</f>
        <v/>
      </c>
      <c r="X298" s="44">
        <f>MIN(N(Debts!$E$9),AA297+W298)</f>
        <v/>
      </c>
      <c r="Y298" s="44">
        <f>AA297+W298-X298</f>
        <v/>
      </c>
      <c r="Z298" s="44">
        <f>MIN(Y298,MAX(0,$C298-SUMIFS($H298:$AU298,$H$6:$AU$6,"Rest",$H$5:$AU$5,"&lt;"&amp;Y$5)))</f>
        <v/>
      </c>
      <c r="AA298" s="44">
        <f>ROUND(Y298-Z298,2)</f>
        <v/>
      </c>
      <c r="AB298" s="44">
        <f>ROUND(AF297*N(Debts!$D$10)/12,2)</f>
        <v/>
      </c>
      <c r="AC298" s="44">
        <f>MIN(N(Debts!$E$10),AF297+AB298)</f>
        <v/>
      </c>
      <c r="AD298" s="44">
        <f>AF297+AB298-AC298</f>
        <v/>
      </c>
      <c r="AE298" s="44">
        <f>MIN(AD298,MAX(0,$C298-SUMIFS($H298:$AU298,$H$6:$AU$6,"Rest",$H$5:$AU$5,"&lt;"&amp;AD$5)))</f>
        <v/>
      </c>
      <c r="AF298" s="44">
        <f>ROUND(AD298-AE298,2)</f>
        <v/>
      </c>
      <c r="AG298" s="44">
        <f>ROUND(AK297*N(Debts!$D$11)/12,2)</f>
        <v/>
      </c>
      <c r="AH298" s="44">
        <f>MIN(N(Debts!$E$11),AK297+AG298)</f>
        <v/>
      </c>
      <c r="AI298" s="44">
        <f>AK297+AG298-AH298</f>
        <v/>
      </c>
      <c r="AJ298" s="44">
        <f>MIN(AI298,MAX(0,$C298-SUMIFS($H298:$AU298,$H$6:$AU$6,"Rest",$H$5:$AU$5,"&lt;"&amp;AI$5)))</f>
        <v/>
      </c>
      <c r="AK298" s="44">
        <f>ROUND(AI298-AJ298,2)</f>
        <v/>
      </c>
      <c r="AL298" s="44">
        <f>ROUND(AP297*N(Debts!$D$12)/12,2)</f>
        <v/>
      </c>
      <c r="AM298" s="44">
        <f>MIN(N(Debts!$E$12),AP297+AL298)</f>
        <v/>
      </c>
      <c r="AN298" s="44">
        <f>AP297+AL298-AM298</f>
        <v/>
      </c>
      <c r="AO298" s="44">
        <f>MIN(AN298,MAX(0,$C298-SUMIFS($H298:$AU298,$H$6:$AU$6,"Rest",$H$5:$AU$5,"&lt;"&amp;AN$5)))</f>
        <v/>
      </c>
      <c r="AP298" s="44">
        <f>ROUND(AN298-AO298,2)</f>
        <v/>
      </c>
      <c r="AQ298" s="44">
        <f>ROUND(AU297*N(Debts!$D$13)/12,2)</f>
        <v/>
      </c>
      <c r="AR298" s="44">
        <f>MIN(N(Debts!$E$13),AU297+AQ298)</f>
        <v/>
      </c>
      <c r="AS298" s="44">
        <f>AU297+AQ298-AR298</f>
        <v/>
      </c>
      <c r="AT298" s="44">
        <f>MIN(AS298,MAX(0,$C298-SUMIFS($H298:$AU298,$H$6:$AU$6,"Rest",$H$5:$AU$5,"&lt;"&amp;AS$5)))</f>
        <v/>
      </c>
      <c r="AU298" s="44">
        <f>ROUND(AS298-AT298,2)</f>
        <v/>
      </c>
    </row>
    <row r="299">
      <c r="A299" s="43" t="n">
        <v>292</v>
      </c>
      <c r="B299" s="45">
        <f>EDATE(Plan!$C$7,A299-1)</f>
        <v/>
      </c>
      <c r="C299" s="46">
        <f>IF(F298&lt;=0.005,0,MAX(0,Plan!$C$6-SUMIF($H$6:$AU$6,"Min paid",H299:AU299)))</f>
        <v/>
      </c>
      <c r="D299" s="46">
        <f>SUMIF($H$6:$AU$6,"Interest",H299:AU299)</f>
        <v/>
      </c>
      <c r="E299" s="46">
        <f>SUMIF($H$6:$AU$6,"Min paid",H299:AU299)+SUMIF($H$6:$AU$6,"Extra paid",H299:AU299)</f>
        <v/>
      </c>
      <c r="F299" s="46">
        <f>SUMIF($H$6:$AU$6,"Balance",H299:AU299)</f>
        <v/>
      </c>
      <c r="G299" s="47">
        <f>IF(AND(F299&lt;=0.005,F298&gt;0.005),A299,"")</f>
        <v/>
      </c>
      <c r="H299" s="44">
        <f>ROUND(L298*N(Debts!$D$6)/12,2)</f>
        <v/>
      </c>
      <c r="I299" s="44">
        <f>MIN(N(Debts!$E$6),L298+H299)</f>
        <v/>
      </c>
      <c r="J299" s="44">
        <f>L298+H299-I299</f>
        <v/>
      </c>
      <c r="K299" s="44">
        <f>MIN(J299,MAX(0,$C299-SUMIFS($H299:$AU299,$H$6:$AU$6,"Rest",$H$5:$AU$5,"&lt;"&amp;J$5)))</f>
        <v/>
      </c>
      <c r="L299" s="44">
        <f>ROUND(J299-K299,2)</f>
        <v/>
      </c>
      <c r="M299" s="44">
        <f>ROUND(Q298*N(Debts!$D$7)/12,2)</f>
        <v/>
      </c>
      <c r="N299" s="44">
        <f>MIN(N(Debts!$E$7),Q298+M299)</f>
        <v/>
      </c>
      <c r="O299" s="44">
        <f>Q298+M299-N299</f>
        <v/>
      </c>
      <c r="P299" s="44">
        <f>MIN(O299,MAX(0,$C299-SUMIFS($H299:$AU299,$H$6:$AU$6,"Rest",$H$5:$AU$5,"&lt;"&amp;O$5)))</f>
        <v/>
      </c>
      <c r="Q299" s="44">
        <f>ROUND(O299-P299,2)</f>
        <v/>
      </c>
      <c r="R299" s="44">
        <f>ROUND(V298*N(Debts!$D$8)/12,2)</f>
        <v/>
      </c>
      <c r="S299" s="44">
        <f>MIN(N(Debts!$E$8),V298+R299)</f>
        <v/>
      </c>
      <c r="T299" s="44">
        <f>V298+R299-S299</f>
        <v/>
      </c>
      <c r="U299" s="44">
        <f>MIN(T299,MAX(0,$C299-SUMIFS($H299:$AU299,$H$6:$AU$6,"Rest",$H$5:$AU$5,"&lt;"&amp;T$5)))</f>
        <v/>
      </c>
      <c r="V299" s="44">
        <f>ROUND(T299-U299,2)</f>
        <v/>
      </c>
      <c r="W299" s="44">
        <f>ROUND(AA298*N(Debts!$D$9)/12,2)</f>
        <v/>
      </c>
      <c r="X299" s="44">
        <f>MIN(N(Debts!$E$9),AA298+W299)</f>
        <v/>
      </c>
      <c r="Y299" s="44">
        <f>AA298+W299-X299</f>
        <v/>
      </c>
      <c r="Z299" s="44">
        <f>MIN(Y299,MAX(0,$C299-SUMIFS($H299:$AU299,$H$6:$AU$6,"Rest",$H$5:$AU$5,"&lt;"&amp;Y$5)))</f>
        <v/>
      </c>
      <c r="AA299" s="44">
        <f>ROUND(Y299-Z299,2)</f>
        <v/>
      </c>
      <c r="AB299" s="44">
        <f>ROUND(AF298*N(Debts!$D$10)/12,2)</f>
        <v/>
      </c>
      <c r="AC299" s="44">
        <f>MIN(N(Debts!$E$10),AF298+AB299)</f>
        <v/>
      </c>
      <c r="AD299" s="44">
        <f>AF298+AB299-AC299</f>
        <v/>
      </c>
      <c r="AE299" s="44">
        <f>MIN(AD299,MAX(0,$C299-SUMIFS($H299:$AU299,$H$6:$AU$6,"Rest",$H$5:$AU$5,"&lt;"&amp;AD$5)))</f>
        <v/>
      </c>
      <c r="AF299" s="44">
        <f>ROUND(AD299-AE299,2)</f>
        <v/>
      </c>
      <c r="AG299" s="44">
        <f>ROUND(AK298*N(Debts!$D$11)/12,2)</f>
        <v/>
      </c>
      <c r="AH299" s="44">
        <f>MIN(N(Debts!$E$11),AK298+AG299)</f>
        <v/>
      </c>
      <c r="AI299" s="44">
        <f>AK298+AG299-AH299</f>
        <v/>
      </c>
      <c r="AJ299" s="44">
        <f>MIN(AI299,MAX(0,$C299-SUMIFS($H299:$AU299,$H$6:$AU$6,"Rest",$H$5:$AU$5,"&lt;"&amp;AI$5)))</f>
        <v/>
      </c>
      <c r="AK299" s="44">
        <f>ROUND(AI299-AJ299,2)</f>
        <v/>
      </c>
      <c r="AL299" s="44">
        <f>ROUND(AP298*N(Debts!$D$12)/12,2)</f>
        <v/>
      </c>
      <c r="AM299" s="44">
        <f>MIN(N(Debts!$E$12),AP298+AL299)</f>
        <v/>
      </c>
      <c r="AN299" s="44">
        <f>AP298+AL299-AM299</f>
        <v/>
      </c>
      <c r="AO299" s="44">
        <f>MIN(AN299,MAX(0,$C299-SUMIFS($H299:$AU299,$H$6:$AU$6,"Rest",$H$5:$AU$5,"&lt;"&amp;AN$5)))</f>
        <v/>
      </c>
      <c r="AP299" s="44">
        <f>ROUND(AN299-AO299,2)</f>
        <v/>
      </c>
      <c r="AQ299" s="44">
        <f>ROUND(AU298*N(Debts!$D$13)/12,2)</f>
        <v/>
      </c>
      <c r="AR299" s="44">
        <f>MIN(N(Debts!$E$13),AU298+AQ299)</f>
        <v/>
      </c>
      <c r="AS299" s="44">
        <f>AU298+AQ299-AR299</f>
        <v/>
      </c>
      <c r="AT299" s="44">
        <f>MIN(AS299,MAX(0,$C299-SUMIFS($H299:$AU299,$H$6:$AU$6,"Rest",$H$5:$AU$5,"&lt;"&amp;AS$5)))</f>
        <v/>
      </c>
      <c r="AU299" s="44">
        <f>ROUND(AS299-AT299,2)</f>
        <v/>
      </c>
    </row>
    <row r="300">
      <c r="A300" s="43" t="n">
        <v>293</v>
      </c>
      <c r="B300" s="45">
        <f>EDATE(Plan!$C$7,A300-1)</f>
        <v/>
      </c>
      <c r="C300" s="46">
        <f>IF(F299&lt;=0.005,0,MAX(0,Plan!$C$6-SUMIF($H$6:$AU$6,"Min paid",H300:AU300)))</f>
        <v/>
      </c>
      <c r="D300" s="46">
        <f>SUMIF($H$6:$AU$6,"Interest",H300:AU300)</f>
        <v/>
      </c>
      <c r="E300" s="46">
        <f>SUMIF($H$6:$AU$6,"Min paid",H300:AU300)+SUMIF($H$6:$AU$6,"Extra paid",H300:AU300)</f>
        <v/>
      </c>
      <c r="F300" s="46">
        <f>SUMIF($H$6:$AU$6,"Balance",H300:AU300)</f>
        <v/>
      </c>
      <c r="G300" s="47">
        <f>IF(AND(F300&lt;=0.005,F299&gt;0.005),A300,"")</f>
        <v/>
      </c>
      <c r="H300" s="44">
        <f>ROUND(L299*N(Debts!$D$6)/12,2)</f>
        <v/>
      </c>
      <c r="I300" s="44">
        <f>MIN(N(Debts!$E$6),L299+H300)</f>
        <v/>
      </c>
      <c r="J300" s="44">
        <f>L299+H300-I300</f>
        <v/>
      </c>
      <c r="K300" s="44">
        <f>MIN(J300,MAX(0,$C300-SUMIFS($H300:$AU300,$H$6:$AU$6,"Rest",$H$5:$AU$5,"&lt;"&amp;J$5)))</f>
        <v/>
      </c>
      <c r="L300" s="44">
        <f>ROUND(J300-K300,2)</f>
        <v/>
      </c>
      <c r="M300" s="44">
        <f>ROUND(Q299*N(Debts!$D$7)/12,2)</f>
        <v/>
      </c>
      <c r="N300" s="44">
        <f>MIN(N(Debts!$E$7),Q299+M300)</f>
        <v/>
      </c>
      <c r="O300" s="44">
        <f>Q299+M300-N300</f>
        <v/>
      </c>
      <c r="P300" s="44">
        <f>MIN(O300,MAX(0,$C300-SUMIFS($H300:$AU300,$H$6:$AU$6,"Rest",$H$5:$AU$5,"&lt;"&amp;O$5)))</f>
        <v/>
      </c>
      <c r="Q300" s="44">
        <f>ROUND(O300-P300,2)</f>
        <v/>
      </c>
      <c r="R300" s="44">
        <f>ROUND(V299*N(Debts!$D$8)/12,2)</f>
        <v/>
      </c>
      <c r="S300" s="44">
        <f>MIN(N(Debts!$E$8),V299+R300)</f>
        <v/>
      </c>
      <c r="T300" s="44">
        <f>V299+R300-S300</f>
        <v/>
      </c>
      <c r="U300" s="44">
        <f>MIN(T300,MAX(0,$C300-SUMIFS($H300:$AU300,$H$6:$AU$6,"Rest",$H$5:$AU$5,"&lt;"&amp;T$5)))</f>
        <v/>
      </c>
      <c r="V300" s="44">
        <f>ROUND(T300-U300,2)</f>
        <v/>
      </c>
      <c r="W300" s="44">
        <f>ROUND(AA299*N(Debts!$D$9)/12,2)</f>
        <v/>
      </c>
      <c r="X300" s="44">
        <f>MIN(N(Debts!$E$9),AA299+W300)</f>
        <v/>
      </c>
      <c r="Y300" s="44">
        <f>AA299+W300-X300</f>
        <v/>
      </c>
      <c r="Z300" s="44">
        <f>MIN(Y300,MAX(0,$C300-SUMIFS($H300:$AU300,$H$6:$AU$6,"Rest",$H$5:$AU$5,"&lt;"&amp;Y$5)))</f>
        <v/>
      </c>
      <c r="AA300" s="44">
        <f>ROUND(Y300-Z300,2)</f>
        <v/>
      </c>
      <c r="AB300" s="44">
        <f>ROUND(AF299*N(Debts!$D$10)/12,2)</f>
        <v/>
      </c>
      <c r="AC300" s="44">
        <f>MIN(N(Debts!$E$10),AF299+AB300)</f>
        <v/>
      </c>
      <c r="AD300" s="44">
        <f>AF299+AB300-AC300</f>
        <v/>
      </c>
      <c r="AE300" s="44">
        <f>MIN(AD300,MAX(0,$C300-SUMIFS($H300:$AU300,$H$6:$AU$6,"Rest",$H$5:$AU$5,"&lt;"&amp;AD$5)))</f>
        <v/>
      </c>
      <c r="AF300" s="44">
        <f>ROUND(AD300-AE300,2)</f>
        <v/>
      </c>
      <c r="AG300" s="44">
        <f>ROUND(AK299*N(Debts!$D$11)/12,2)</f>
        <v/>
      </c>
      <c r="AH300" s="44">
        <f>MIN(N(Debts!$E$11),AK299+AG300)</f>
        <v/>
      </c>
      <c r="AI300" s="44">
        <f>AK299+AG300-AH300</f>
        <v/>
      </c>
      <c r="AJ300" s="44">
        <f>MIN(AI300,MAX(0,$C300-SUMIFS($H300:$AU300,$H$6:$AU$6,"Rest",$H$5:$AU$5,"&lt;"&amp;AI$5)))</f>
        <v/>
      </c>
      <c r="AK300" s="44">
        <f>ROUND(AI300-AJ300,2)</f>
        <v/>
      </c>
      <c r="AL300" s="44">
        <f>ROUND(AP299*N(Debts!$D$12)/12,2)</f>
        <v/>
      </c>
      <c r="AM300" s="44">
        <f>MIN(N(Debts!$E$12),AP299+AL300)</f>
        <v/>
      </c>
      <c r="AN300" s="44">
        <f>AP299+AL300-AM300</f>
        <v/>
      </c>
      <c r="AO300" s="44">
        <f>MIN(AN300,MAX(0,$C300-SUMIFS($H300:$AU300,$H$6:$AU$6,"Rest",$H$5:$AU$5,"&lt;"&amp;AN$5)))</f>
        <v/>
      </c>
      <c r="AP300" s="44">
        <f>ROUND(AN300-AO300,2)</f>
        <v/>
      </c>
      <c r="AQ300" s="44">
        <f>ROUND(AU299*N(Debts!$D$13)/12,2)</f>
        <v/>
      </c>
      <c r="AR300" s="44">
        <f>MIN(N(Debts!$E$13),AU299+AQ300)</f>
        <v/>
      </c>
      <c r="AS300" s="44">
        <f>AU299+AQ300-AR300</f>
        <v/>
      </c>
      <c r="AT300" s="44">
        <f>MIN(AS300,MAX(0,$C300-SUMIFS($H300:$AU300,$H$6:$AU$6,"Rest",$H$5:$AU$5,"&lt;"&amp;AS$5)))</f>
        <v/>
      </c>
      <c r="AU300" s="44">
        <f>ROUND(AS300-AT300,2)</f>
        <v/>
      </c>
    </row>
    <row r="301">
      <c r="A301" s="43" t="n">
        <v>294</v>
      </c>
      <c r="B301" s="45">
        <f>EDATE(Plan!$C$7,A301-1)</f>
        <v/>
      </c>
      <c r="C301" s="46">
        <f>IF(F300&lt;=0.005,0,MAX(0,Plan!$C$6-SUMIF($H$6:$AU$6,"Min paid",H301:AU301)))</f>
        <v/>
      </c>
      <c r="D301" s="46">
        <f>SUMIF($H$6:$AU$6,"Interest",H301:AU301)</f>
        <v/>
      </c>
      <c r="E301" s="46">
        <f>SUMIF($H$6:$AU$6,"Min paid",H301:AU301)+SUMIF($H$6:$AU$6,"Extra paid",H301:AU301)</f>
        <v/>
      </c>
      <c r="F301" s="46">
        <f>SUMIF($H$6:$AU$6,"Balance",H301:AU301)</f>
        <v/>
      </c>
      <c r="G301" s="47">
        <f>IF(AND(F301&lt;=0.005,F300&gt;0.005),A301,"")</f>
        <v/>
      </c>
      <c r="H301" s="44">
        <f>ROUND(L300*N(Debts!$D$6)/12,2)</f>
        <v/>
      </c>
      <c r="I301" s="44">
        <f>MIN(N(Debts!$E$6),L300+H301)</f>
        <v/>
      </c>
      <c r="J301" s="44">
        <f>L300+H301-I301</f>
        <v/>
      </c>
      <c r="K301" s="44">
        <f>MIN(J301,MAX(0,$C301-SUMIFS($H301:$AU301,$H$6:$AU$6,"Rest",$H$5:$AU$5,"&lt;"&amp;J$5)))</f>
        <v/>
      </c>
      <c r="L301" s="44">
        <f>ROUND(J301-K301,2)</f>
        <v/>
      </c>
      <c r="M301" s="44">
        <f>ROUND(Q300*N(Debts!$D$7)/12,2)</f>
        <v/>
      </c>
      <c r="N301" s="44">
        <f>MIN(N(Debts!$E$7),Q300+M301)</f>
        <v/>
      </c>
      <c r="O301" s="44">
        <f>Q300+M301-N301</f>
        <v/>
      </c>
      <c r="P301" s="44">
        <f>MIN(O301,MAX(0,$C301-SUMIFS($H301:$AU301,$H$6:$AU$6,"Rest",$H$5:$AU$5,"&lt;"&amp;O$5)))</f>
        <v/>
      </c>
      <c r="Q301" s="44">
        <f>ROUND(O301-P301,2)</f>
        <v/>
      </c>
      <c r="R301" s="44">
        <f>ROUND(V300*N(Debts!$D$8)/12,2)</f>
        <v/>
      </c>
      <c r="S301" s="44">
        <f>MIN(N(Debts!$E$8),V300+R301)</f>
        <v/>
      </c>
      <c r="T301" s="44">
        <f>V300+R301-S301</f>
        <v/>
      </c>
      <c r="U301" s="44">
        <f>MIN(T301,MAX(0,$C301-SUMIFS($H301:$AU301,$H$6:$AU$6,"Rest",$H$5:$AU$5,"&lt;"&amp;T$5)))</f>
        <v/>
      </c>
      <c r="V301" s="44">
        <f>ROUND(T301-U301,2)</f>
        <v/>
      </c>
      <c r="W301" s="44">
        <f>ROUND(AA300*N(Debts!$D$9)/12,2)</f>
        <v/>
      </c>
      <c r="X301" s="44">
        <f>MIN(N(Debts!$E$9),AA300+W301)</f>
        <v/>
      </c>
      <c r="Y301" s="44">
        <f>AA300+W301-X301</f>
        <v/>
      </c>
      <c r="Z301" s="44">
        <f>MIN(Y301,MAX(0,$C301-SUMIFS($H301:$AU301,$H$6:$AU$6,"Rest",$H$5:$AU$5,"&lt;"&amp;Y$5)))</f>
        <v/>
      </c>
      <c r="AA301" s="44">
        <f>ROUND(Y301-Z301,2)</f>
        <v/>
      </c>
      <c r="AB301" s="44">
        <f>ROUND(AF300*N(Debts!$D$10)/12,2)</f>
        <v/>
      </c>
      <c r="AC301" s="44">
        <f>MIN(N(Debts!$E$10),AF300+AB301)</f>
        <v/>
      </c>
      <c r="AD301" s="44">
        <f>AF300+AB301-AC301</f>
        <v/>
      </c>
      <c r="AE301" s="44">
        <f>MIN(AD301,MAX(0,$C301-SUMIFS($H301:$AU301,$H$6:$AU$6,"Rest",$H$5:$AU$5,"&lt;"&amp;AD$5)))</f>
        <v/>
      </c>
      <c r="AF301" s="44">
        <f>ROUND(AD301-AE301,2)</f>
        <v/>
      </c>
      <c r="AG301" s="44">
        <f>ROUND(AK300*N(Debts!$D$11)/12,2)</f>
        <v/>
      </c>
      <c r="AH301" s="44">
        <f>MIN(N(Debts!$E$11),AK300+AG301)</f>
        <v/>
      </c>
      <c r="AI301" s="44">
        <f>AK300+AG301-AH301</f>
        <v/>
      </c>
      <c r="AJ301" s="44">
        <f>MIN(AI301,MAX(0,$C301-SUMIFS($H301:$AU301,$H$6:$AU$6,"Rest",$H$5:$AU$5,"&lt;"&amp;AI$5)))</f>
        <v/>
      </c>
      <c r="AK301" s="44">
        <f>ROUND(AI301-AJ301,2)</f>
        <v/>
      </c>
      <c r="AL301" s="44">
        <f>ROUND(AP300*N(Debts!$D$12)/12,2)</f>
        <v/>
      </c>
      <c r="AM301" s="44">
        <f>MIN(N(Debts!$E$12),AP300+AL301)</f>
        <v/>
      </c>
      <c r="AN301" s="44">
        <f>AP300+AL301-AM301</f>
        <v/>
      </c>
      <c r="AO301" s="44">
        <f>MIN(AN301,MAX(0,$C301-SUMIFS($H301:$AU301,$H$6:$AU$6,"Rest",$H$5:$AU$5,"&lt;"&amp;AN$5)))</f>
        <v/>
      </c>
      <c r="AP301" s="44">
        <f>ROUND(AN301-AO301,2)</f>
        <v/>
      </c>
      <c r="AQ301" s="44">
        <f>ROUND(AU300*N(Debts!$D$13)/12,2)</f>
        <v/>
      </c>
      <c r="AR301" s="44">
        <f>MIN(N(Debts!$E$13),AU300+AQ301)</f>
        <v/>
      </c>
      <c r="AS301" s="44">
        <f>AU300+AQ301-AR301</f>
        <v/>
      </c>
      <c r="AT301" s="44">
        <f>MIN(AS301,MAX(0,$C301-SUMIFS($H301:$AU301,$H$6:$AU$6,"Rest",$H$5:$AU$5,"&lt;"&amp;AS$5)))</f>
        <v/>
      </c>
      <c r="AU301" s="44">
        <f>ROUND(AS301-AT301,2)</f>
        <v/>
      </c>
    </row>
    <row r="302">
      <c r="A302" s="43" t="n">
        <v>295</v>
      </c>
      <c r="B302" s="45">
        <f>EDATE(Plan!$C$7,A302-1)</f>
        <v/>
      </c>
      <c r="C302" s="46">
        <f>IF(F301&lt;=0.005,0,MAX(0,Plan!$C$6-SUMIF($H$6:$AU$6,"Min paid",H302:AU302)))</f>
        <v/>
      </c>
      <c r="D302" s="46">
        <f>SUMIF($H$6:$AU$6,"Interest",H302:AU302)</f>
        <v/>
      </c>
      <c r="E302" s="46">
        <f>SUMIF($H$6:$AU$6,"Min paid",H302:AU302)+SUMIF($H$6:$AU$6,"Extra paid",H302:AU302)</f>
        <v/>
      </c>
      <c r="F302" s="46">
        <f>SUMIF($H$6:$AU$6,"Balance",H302:AU302)</f>
        <v/>
      </c>
      <c r="G302" s="47">
        <f>IF(AND(F302&lt;=0.005,F301&gt;0.005),A302,"")</f>
        <v/>
      </c>
      <c r="H302" s="44">
        <f>ROUND(L301*N(Debts!$D$6)/12,2)</f>
        <v/>
      </c>
      <c r="I302" s="44">
        <f>MIN(N(Debts!$E$6),L301+H302)</f>
        <v/>
      </c>
      <c r="J302" s="44">
        <f>L301+H302-I302</f>
        <v/>
      </c>
      <c r="K302" s="44">
        <f>MIN(J302,MAX(0,$C302-SUMIFS($H302:$AU302,$H$6:$AU$6,"Rest",$H$5:$AU$5,"&lt;"&amp;J$5)))</f>
        <v/>
      </c>
      <c r="L302" s="44">
        <f>ROUND(J302-K302,2)</f>
        <v/>
      </c>
      <c r="M302" s="44">
        <f>ROUND(Q301*N(Debts!$D$7)/12,2)</f>
        <v/>
      </c>
      <c r="N302" s="44">
        <f>MIN(N(Debts!$E$7),Q301+M302)</f>
        <v/>
      </c>
      <c r="O302" s="44">
        <f>Q301+M302-N302</f>
        <v/>
      </c>
      <c r="P302" s="44">
        <f>MIN(O302,MAX(0,$C302-SUMIFS($H302:$AU302,$H$6:$AU$6,"Rest",$H$5:$AU$5,"&lt;"&amp;O$5)))</f>
        <v/>
      </c>
      <c r="Q302" s="44">
        <f>ROUND(O302-P302,2)</f>
        <v/>
      </c>
      <c r="R302" s="44">
        <f>ROUND(V301*N(Debts!$D$8)/12,2)</f>
        <v/>
      </c>
      <c r="S302" s="44">
        <f>MIN(N(Debts!$E$8),V301+R302)</f>
        <v/>
      </c>
      <c r="T302" s="44">
        <f>V301+R302-S302</f>
        <v/>
      </c>
      <c r="U302" s="44">
        <f>MIN(T302,MAX(0,$C302-SUMIFS($H302:$AU302,$H$6:$AU$6,"Rest",$H$5:$AU$5,"&lt;"&amp;T$5)))</f>
        <v/>
      </c>
      <c r="V302" s="44">
        <f>ROUND(T302-U302,2)</f>
        <v/>
      </c>
      <c r="W302" s="44">
        <f>ROUND(AA301*N(Debts!$D$9)/12,2)</f>
        <v/>
      </c>
      <c r="X302" s="44">
        <f>MIN(N(Debts!$E$9),AA301+W302)</f>
        <v/>
      </c>
      <c r="Y302" s="44">
        <f>AA301+W302-X302</f>
        <v/>
      </c>
      <c r="Z302" s="44">
        <f>MIN(Y302,MAX(0,$C302-SUMIFS($H302:$AU302,$H$6:$AU$6,"Rest",$H$5:$AU$5,"&lt;"&amp;Y$5)))</f>
        <v/>
      </c>
      <c r="AA302" s="44">
        <f>ROUND(Y302-Z302,2)</f>
        <v/>
      </c>
      <c r="AB302" s="44">
        <f>ROUND(AF301*N(Debts!$D$10)/12,2)</f>
        <v/>
      </c>
      <c r="AC302" s="44">
        <f>MIN(N(Debts!$E$10),AF301+AB302)</f>
        <v/>
      </c>
      <c r="AD302" s="44">
        <f>AF301+AB302-AC302</f>
        <v/>
      </c>
      <c r="AE302" s="44">
        <f>MIN(AD302,MAX(0,$C302-SUMIFS($H302:$AU302,$H$6:$AU$6,"Rest",$H$5:$AU$5,"&lt;"&amp;AD$5)))</f>
        <v/>
      </c>
      <c r="AF302" s="44">
        <f>ROUND(AD302-AE302,2)</f>
        <v/>
      </c>
      <c r="AG302" s="44">
        <f>ROUND(AK301*N(Debts!$D$11)/12,2)</f>
        <v/>
      </c>
      <c r="AH302" s="44">
        <f>MIN(N(Debts!$E$11),AK301+AG302)</f>
        <v/>
      </c>
      <c r="AI302" s="44">
        <f>AK301+AG302-AH302</f>
        <v/>
      </c>
      <c r="AJ302" s="44">
        <f>MIN(AI302,MAX(0,$C302-SUMIFS($H302:$AU302,$H$6:$AU$6,"Rest",$H$5:$AU$5,"&lt;"&amp;AI$5)))</f>
        <v/>
      </c>
      <c r="AK302" s="44">
        <f>ROUND(AI302-AJ302,2)</f>
        <v/>
      </c>
      <c r="AL302" s="44">
        <f>ROUND(AP301*N(Debts!$D$12)/12,2)</f>
        <v/>
      </c>
      <c r="AM302" s="44">
        <f>MIN(N(Debts!$E$12),AP301+AL302)</f>
        <v/>
      </c>
      <c r="AN302" s="44">
        <f>AP301+AL302-AM302</f>
        <v/>
      </c>
      <c r="AO302" s="44">
        <f>MIN(AN302,MAX(0,$C302-SUMIFS($H302:$AU302,$H$6:$AU$6,"Rest",$H$5:$AU$5,"&lt;"&amp;AN$5)))</f>
        <v/>
      </c>
      <c r="AP302" s="44">
        <f>ROUND(AN302-AO302,2)</f>
        <v/>
      </c>
      <c r="AQ302" s="44">
        <f>ROUND(AU301*N(Debts!$D$13)/12,2)</f>
        <v/>
      </c>
      <c r="AR302" s="44">
        <f>MIN(N(Debts!$E$13),AU301+AQ302)</f>
        <v/>
      </c>
      <c r="AS302" s="44">
        <f>AU301+AQ302-AR302</f>
        <v/>
      </c>
      <c r="AT302" s="44">
        <f>MIN(AS302,MAX(0,$C302-SUMIFS($H302:$AU302,$H$6:$AU$6,"Rest",$H$5:$AU$5,"&lt;"&amp;AS$5)))</f>
        <v/>
      </c>
      <c r="AU302" s="44">
        <f>ROUND(AS302-AT302,2)</f>
        <v/>
      </c>
    </row>
    <row r="303">
      <c r="A303" s="43" t="n">
        <v>296</v>
      </c>
      <c r="B303" s="45">
        <f>EDATE(Plan!$C$7,A303-1)</f>
        <v/>
      </c>
      <c r="C303" s="46">
        <f>IF(F302&lt;=0.005,0,MAX(0,Plan!$C$6-SUMIF($H$6:$AU$6,"Min paid",H303:AU303)))</f>
        <v/>
      </c>
      <c r="D303" s="46">
        <f>SUMIF($H$6:$AU$6,"Interest",H303:AU303)</f>
        <v/>
      </c>
      <c r="E303" s="46">
        <f>SUMIF($H$6:$AU$6,"Min paid",H303:AU303)+SUMIF($H$6:$AU$6,"Extra paid",H303:AU303)</f>
        <v/>
      </c>
      <c r="F303" s="46">
        <f>SUMIF($H$6:$AU$6,"Balance",H303:AU303)</f>
        <v/>
      </c>
      <c r="G303" s="47">
        <f>IF(AND(F303&lt;=0.005,F302&gt;0.005),A303,"")</f>
        <v/>
      </c>
      <c r="H303" s="44">
        <f>ROUND(L302*N(Debts!$D$6)/12,2)</f>
        <v/>
      </c>
      <c r="I303" s="44">
        <f>MIN(N(Debts!$E$6),L302+H303)</f>
        <v/>
      </c>
      <c r="J303" s="44">
        <f>L302+H303-I303</f>
        <v/>
      </c>
      <c r="K303" s="44">
        <f>MIN(J303,MAX(0,$C303-SUMIFS($H303:$AU303,$H$6:$AU$6,"Rest",$H$5:$AU$5,"&lt;"&amp;J$5)))</f>
        <v/>
      </c>
      <c r="L303" s="44">
        <f>ROUND(J303-K303,2)</f>
        <v/>
      </c>
      <c r="M303" s="44">
        <f>ROUND(Q302*N(Debts!$D$7)/12,2)</f>
        <v/>
      </c>
      <c r="N303" s="44">
        <f>MIN(N(Debts!$E$7),Q302+M303)</f>
        <v/>
      </c>
      <c r="O303" s="44">
        <f>Q302+M303-N303</f>
        <v/>
      </c>
      <c r="P303" s="44">
        <f>MIN(O303,MAX(0,$C303-SUMIFS($H303:$AU303,$H$6:$AU$6,"Rest",$H$5:$AU$5,"&lt;"&amp;O$5)))</f>
        <v/>
      </c>
      <c r="Q303" s="44">
        <f>ROUND(O303-P303,2)</f>
        <v/>
      </c>
      <c r="R303" s="44">
        <f>ROUND(V302*N(Debts!$D$8)/12,2)</f>
        <v/>
      </c>
      <c r="S303" s="44">
        <f>MIN(N(Debts!$E$8),V302+R303)</f>
        <v/>
      </c>
      <c r="T303" s="44">
        <f>V302+R303-S303</f>
        <v/>
      </c>
      <c r="U303" s="44">
        <f>MIN(T303,MAX(0,$C303-SUMIFS($H303:$AU303,$H$6:$AU$6,"Rest",$H$5:$AU$5,"&lt;"&amp;T$5)))</f>
        <v/>
      </c>
      <c r="V303" s="44">
        <f>ROUND(T303-U303,2)</f>
        <v/>
      </c>
      <c r="W303" s="44">
        <f>ROUND(AA302*N(Debts!$D$9)/12,2)</f>
        <v/>
      </c>
      <c r="X303" s="44">
        <f>MIN(N(Debts!$E$9),AA302+W303)</f>
        <v/>
      </c>
      <c r="Y303" s="44">
        <f>AA302+W303-X303</f>
        <v/>
      </c>
      <c r="Z303" s="44">
        <f>MIN(Y303,MAX(0,$C303-SUMIFS($H303:$AU303,$H$6:$AU$6,"Rest",$H$5:$AU$5,"&lt;"&amp;Y$5)))</f>
        <v/>
      </c>
      <c r="AA303" s="44">
        <f>ROUND(Y303-Z303,2)</f>
        <v/>
      </c>
      <c r="AB303" s="44">
        <f>ROUND(AF302*N(Debts!$D$10)/12,2)</f>
        <v/>
      </c>
      <c r="AC303" s="44">
        <f>MIN(N(Debts!$E$10),AF302+AB303)</f>
        <v/>
      </c>
      <c r="AD303" s="44">
        <f>AF302+AB303-AC303</f>
        <v/>
      </c>
      <c r="AE303" s="44">
        <f>MIN(AD303,MAX(0,$C303-SUMIFS($H303:$AU303,$H$6:$AU$6,"Rest",$H$5:$AU$5,"&lt;"&amp;AD$5)))</f>
        <v/>
      </c>
      <c r="AF303" s="44">
        <f>ROUND(AD303-AE303,2)</f>
        <v/>
      </c>
      <c r="AG303" s="44">
        <f>ROUND(AK302*N(Debts!$D$11)/12,2)</f>
        <v/>
      </c>
      <c r="AH303" s="44">
        <f>MIN(N(Debts!$E$11),AK302+AG303)</f>
        <v/>
      </c>
      <c r="AI303" s="44">
        <f>AK302+AG303-AH303</f>
        <v/>
      </c>
      <c r="AJ303" s="44">
        <f>MIN(AI303,MAX(0,$C303-SUMIFS($H303:$AU303,$H$6:$AU$6,"Rest",$H$5:$AU$5,"&lt;"&amp;AI$5)))</f>
        <v/>
      </c>
      <c r="AK303" s="44">
        <f>ROUND(AI303-AJ303,2)</f>
        <v/>
      </c>
      <c r="AL303" s="44">
        <f>ROUND(AP302*N(Debts!$D$12)/12,2)</f>
        <v/>
      </c>
      <c r="AM303" s="44">
        <f>MIN(N(Debts!$E$12),AP302+AL303)</f>
        <v/>
      </c>
      <c r="AN303" s="44">
        <f>AP302+AL303-AM303</f>
        <v/>
      </c>
      <c r="AO303" s="44">
        <f>MIN(AN303,MAX(0,$C303-SUMIFS($H303:$AU303,$H$6:$AU$6,"Rest",$H$5:$AU$5,"&lt;"&amp;AN$5)))</f>
        <v/>
      </c>
      <c r="AP303" s="44">
        <f>ROUND(AN303-AO303,2)</f>
        <v/>
      </c>
      <c r="AQ303" s="44">
        <f>ROUND(AU302*N(Debts!$D$13)/12,2)</f>
        <v/>
      </c>
      <c r="AR303" s="44">
        <f>MIN(N(Debts!$E$13),AU302+AQ303)</f>
        <v/>
      </c>
      <c r="AS303" s="44">
        <f>AU302+AQ303-AR303</f>
        <v/>
      </c>
      <c r="AT303" s="44">
        <f>MIN(AS303,MAX(0,$C303-SUMIFS($H303:$AU303,$H$6:$AU$6,"Rest",$H$5:$AU$5,"&lt;"&amp;AS$5)))</f>
        <v/>
      </c>
      <c r="AU303" s="44">
        <f>ROUND(AS303-AT303,2)</f>
        <v/>
      </c>
    </row>
    <row r="304">
      <c r="A304" s="43" t="n">
        <v>297</v>
      </c>
      <c r="B304" s="45">
        <f>EDATE(Plan!$C$7,A304-1)</f>
        <v/>
      </c>
      <c r="C304" s="46">
        <f>IF(F303&lt;=0.005,0,MAX(0,Plan!$C$6-SUMIF($H$6:$AU$6,"Min paid",H304:AU304)))</f>
        <v/>
      </c>
      <c r="D304" s="46">
        <f>SUMIF($H$6:$AU$6,"Interest",H304:AU304)</f>
        <v/>
      </c>
      <c r="E304" s="46">
        <f>SUMIF($H$6:$AU$6,"Min paid",H304:AU304)+SUMIF($H$6:$AU$6,"Extra paid",H304:AU304)</f>
        <v/>
      </c>
      <c r="F304" s="46">
        <f>SUMIF($H$6:$AU$6,"Balance",H304:AU304)</f>
        <v/>
      </c>
      <c r="G304" s="47">
        <f>IF(AND(F304&lt;=0.005,F303&gt;0.005),A304,"")</f>
        <v/>
      </c>
      <c r="H304" s="44">
        <f>ROUND(L303*N(Debts!$D$6)/12,2)</f>
        <v/>
      </c>
      <c r="I304" s="44">
        <f>MIN(N(Debts!$E$6),L303+H304)</f>
        <v/>
      </c>
      <c r="J304" s="44">
        <f>L303+H304-I304</f>
        <v/>
      </c>
      <c r="K304" s="44">
        <f>MIN(J304,MAX(0,$C304-SUMIFS($H304:$AU304,$H$6:$AU$6,"Rest",$H$5:$AU$5,"&lt;"&amp;J$5)))</f>
        <v/>
      </c>
      <c r="L304" s="44">
        <f>ROUND(J304-K304,2)</f>
        <v/>
      </c>
      <c r="M304" s="44">
        <f>ROUND(Q303*N(Debts!$D$7)/12,2)</f>
        <v/>
      </c>
      <c r="N304" s="44">
        <f>MIN(N(Debts!$E$7),Q303+M304)</f>
        <v/>
      </c>
      <c r="O304" s="44">
        <f>Q303+M304-N304</f>
        <v/>
      </c>
      <c r="P304" s="44">
        <f>MIN(O304,MAX(0,$C304-SUMIFS($H304:$AU304,$H$6:$AU$6,"Rest",$H$5:$AU$5,"&lt;"&amp;O$5)))</f>
        <v/>
      </c>
      <c r="Q304" s="44">
        <f>ROUND(O304-P304,2)</f>
        <v/>
      </c>
      <c r="R304" s="44">
        <f>ROUND(V303*N(Debts!$D$8)/12,2)</f>
        <v/>
      </c>
      <c r="S304" s="44">
        <f>MIN(N(Debts!$E$8),V303+R304)</f>
        <v/>
      </c>
      <c r="T304" s="44">
        <f>V303+R304-S304</f>
        <v/>
      </c>
      <c r="U304" s="44">
        <f>MIN(T304,MAX(0,$C304-SUMIFS($H304:$AU304,$H$6:$AU$6,"Rest",$H$5:$AU$5,"&lt;"&amp;T$5)))</f>
        <v/>
      </c>
      <c r="V304" s="44">
        <f>ROUND(T304-U304,2)</f>
        <v/>
      </c>
      <c r="W304" s="44">
        <f>ROUND(AA303*N(Debts!$D$9)/12,2)</f>
        <v/>
      </c>
      <c r="X304" s="44">
        <f>MIN(N(Debts!$E$9),AA303+W304)</f>
        <v/>
      </c>
      <c r="Y304" s="44">
        <f>AA303+W304-X304</f>
        <v/>
      </c>
      <c r="Z304" s="44">
        <f>MIN(Y304,MAX(0,$C304-SUMIFS($H304:$AU304,$H$6:$AU$6,"Rest",$H$5:$AU$5,"&lt;"&amp;Y$5)))</f>
        <v/>
      </c>
      <c r="AA304" s="44">
        <f>ROUND(Y304-Z304,2)</f>
        <v/>
      </c>
      <c r="AB304" s="44">
        <f>ROUND(AF303*N(Debts!$D$10)/12,2)</f>
        <v/>
      </c>
      <c r="AC304" s="44">
        <f>MIN(N(Debts!$E$10),AF303+AB304)</f>
        <v/>
      </c>
      <c r="AD304" s="44">
        <f>AF303+AB304-AC304</f>
        <v/>
      </c>
      <c r="AE304" s="44">
        <f>MIN(AD304,MAX(0,$C304-SUMIFS($H304:$AU304,$H$6:$AU$6,"Rest",$H$5:$AU$5,"&lt;"&amp;AD$5)))</f>
        <v/>
      </c>
      <c r="AF304" s="44">
        <f>ROUND(AD304-AE304,2)</f>
        <v/>
      </c>
      <c r="AG304" s="44">
        <f>ROUND(AK303*N(Debts!$D$11)/12,2)</f>
        <v/>
      </c>
      <c r="AH304" s="44">
        <f>MIN(N(Debts!$E$11),AK303+AG304)</f>
        <v/>
      </c>
      <c r="AI304" s="44">
        <f>AK303+AG304-AH304</f>
        <v/>
      </c>
      <c r="AJ304" s="44">
        <f>MIN(AI304,MAX(0,$C304-SUMIFS($H304:$AU304,$H$6:$AU$6,"Rest",$H$5:$AU$5,"&lt;"&amp;AI$5)))</f>
        <v/>
      </c>
      <c r="AK304" s="44">
        <f>ROUND(AI304-AJ304,2)</f>
        <v/>
      </c>
      <c r="AL304" s="44">
        <f>ROUND(AP303*N(Debts!$D$12)/12,2)</f>
        <v/>
      </c>
      <c r="AM304" s="44">
        <f>MIN(N(Debts!$E$12),AP303+AL304)</f>
        <v/>
      </c>
      <c r="AN304" s="44">
        <f>AP303+AL304-AM304</f>
        <v/>
      </c>
      <c r="AO304" s="44">
        <f>MIN(AN304,MAX(0,$C304-SUMIFS($H304:$AU304,$H$6:$AU$6,"Rest",$H$5:$AU$5,"&lt;"&amp;AN$5)))</f>
        <v/>
      </c>
      <c r="AP304" s="44">
        <f>ROUND(AN304-AO304,2)</f>
        <v/>
      </c>
      <c r="AQ304" s="44">
        <f>ROUND(AU303*N(Debts!$D$13)/12,2)</f>
        <v/>
      </c>
      <c r="AR304" s="44">
        <f>MIN(N(Debts!$E$13),AU303+AQ304)</f>
        <v/>
      </c>
      <c r="AS304" s="44">
        <f>AU303+AQ304-AR304</f>
        <v/>
      </c>
      <c r="AT304" s="44">
        <f>MIN(AS304,MAX(0,$C304-SUMIFS($H304:$AU304,$H$6:$AU$6,"Rest",$H$5:$AU$5,"&lt;"&amp;AS$5)))</f>
        <v/>
      </c>
      <c r="AU304" s="44">
        <f>ROUND(AS304-AT304,2)</f>
        <v/>
      </c>
    </row>
    <row r="305">
      <c r="A305" s="43" t="n">
        <v>298</v>
      </c>
      <c r="B305" s="45">
        <f>EDATE(Plan!$C$7,A305-1)</f>
        <v/>
      </c>
      <c r="C305" s="46">
        <f>IF(F304&lt;=0.005,0,MAX(0,Plan!$C$6-SUMIF($H$6:$AU$6,"Min paid",H305:AU305)))</f>
        <v/>
      </c>
      <c r="D305" s="46">
        <f>SUMIF($H$6:$AU$6,"Interest",H305:AU305)</f>
        <v/>
      </c>
      <c r="E305" s="46">
        <f>SUMIF($H$6:$AU$6,"Min paid",H305:AU305)+SUMIF($H$6:$AU$6,"Extra paid",H305:AU305)</f>
        <v/>
      </c>
      <c r="F305" s="46">
        <f>SUMIF($H$6:$AU$6,"Balance",H305:AU305)</f>
        <v/>
      </c>
      <c r="G305" s="47">
        <f>IF(AND(F305&lt;=0.005,F304&gt;0.005),A305,"")</f>
        <v/>
      </c>
      <c r="H305" s="44">
        <f>ROUND(L304*N(Debts!$D$6)/12,2)</f>
        <v/>
      </c>
      <c r="I305" s="44">
        <f>MIN(N(Debts!$E$6),L304+H305)</f>
        <v/>
      </c>
      <c r="J305" s="44">
        <f>L304+H305-I305</f>
        <v/>
      </c>
      <c r="K305" s="44">
        <f>MIN(J305,MAX(0,$C305-SUMIFS($H305:$AU305,$H$6:$AU$6,"Rest",$H$5:$AU$5,"&lt;"&amp;J$5)))</f>
        <v/>
      </c>
      <c r="L305" s="44">
        <f>ROUND(J305-K305,2)</f>
        <v/>
      </c>
      <c r="M305" s="44">
        <f>ROUND(Q304*N(Debts!$D$7)/12,2)</f>
        <v/>
      </c>
      <c r="N305" s="44">
        <f>MIN(N(Debts!$E$7),Q304+M305)</f>
        <v/>
      </c>
      <c r="O305" s="44">
        <f>Q304+M305-N305</f>
        <v/>
      </c>
      <c r="P305" s="44">
        <f>MIN(O305,MAX(0,$C305-SUMIFS($H305:$AU305,$H$6:$AU$6,"Rest",$H$5:$AU$5,"&lt;"&amp;O$5)))</f>
        <v/>
      </c>
      <c r="Q305" s="44">
        <f>ROUND(O305-P305,2)</f>
        <v/>
      </c>
      <c r="R305" s="44">
        <f>ROUND(V304*N(Debts!$D$8)/12,2)</f>
        <v/>
      </c>
      <c r="S305" s="44">
        <f>MIN(N(Debts!$E$8),V304+R305)</f>
        <v/>
      </c>
      <c r="T305" s="44">
        <f>V304+R305-S305</f>
        <v/>
      </c>
      <c r="U305" s="44">
        <f>MIN(T305,MAX(0,$C305-SUMIFS($H305:$AU305,$H$6:$AU$6,"Rest",$H$5:$AU$5,"&lt;"&amp;T$5)))</f>
        <v/>
      </c>
      <c r="V305" s="44">
        <f>ROUND(T305-U305,2)</f>
        <v/>
      </c>
      <c r="W305" s="44">
        <f>ROUND(AA304*N(Debts!$D$9)/12,2)</f>
        <v/>
      </c>
      <c r="X305" s="44">
        <f>MIN(N(Debts!$E$9),AA304+W305)</f>
        <v/>
      </c>
      <c r="Y305" s="44">
        <f>AA304+W305-X305</f>
        <v/>
      </c>
      <c r="Z305" s="44">
        <f>MIN(Y305,MAX(0,$C305-SUMIFS($H305:$AU305,$H$6:$AU$6,"Rest",$H$5:$AU$5,"&lt;"&amp;Y$5)))</f>
        <v/>
      </c>
      <c r="AA305" s="44">
        <f>ROUND(Y305-Z305,2)</f>
        <v/>
      </c>
      <c r="AB305" s="44">
        <f>ROUND(AF304*N(Debts!$D$10)/12,2)</f>
        <v/>
      </c>
      <c r="AC305" s="44">
        <f>MIN(N(Debts!$E$10),AF304+AB305)</f>
        <v/>
      </c>
      <c r="AD305" s="44">
        <f>AF304+AB305-AC305</f>
        <v/>
      </c>
      <c r="AE305" s="44">
        <f>MIN(AD305,MAX(0,$C305-SUMIFS($H305:$AU305,$H$6:$AU$6,"Rest",$H$5:$AU$5,"&lt;"&amp;AD$5)))</f>
        <v/>
      </c>
      <c r="AF305" s="44">
        <f>ROUND(AD305-AE305,2)</f>
        <v/>
      </c>
      <c r="AG305" s="44">
        <f>ROUND(AK304*N(Debts!$D$11)/12,2)</f>
        <v/>
      </c>
      <c r="AH305" s="44">
        <f>MIN(N(Debts!$E$11),AK304+AG305)</f>
        <v/>
      </c>
      <c r="AI305" s="44">
        <f>AK304+AG305-AH305</f>
        <v/>
      </c>
      <c r="AJ305" s="44">
        <f>MIN(AI305,MAX(0,$C305-SUMIFS($H305:$AU305,$H$6:$AU$6,"Rest",$H$5:$AU$5,"&lt;"&amp;AI$5)))</f>
        <v/>
      </c>
      <c r="AK305" s="44">
        <f>ROUND(AI305-AJ305,2)</f>
        <v/>
      </c>
      <c r="AL305" s="44">
        <f>ROUND(AP304*N(Debts!$D$12)/12,2)</f>
        <v/>
      </c>
      <c r="AM305" s="44">
        <f>MIN(N(Debts!$E$12),AP304+AL305)</f>
        <v/>
      </c>
      <c r="AN305" s="44">
        <f>AP304+AL305-AM305</f>
        <v/>
      </c>
      <c r="AO305" s="44">
        <f>MIN(AN305,MAX(0,$C305-SUMIFS($H305:$AU305,$H$6:$AU$6,"Rest",$H$5:$AU$5,"&lt;"&amp;AN$5)))</f>
        <v/>
      </c>
      <c r="AP305" s="44">
        <f>ROUND(AN305-AO305,2)</f>
        <v/>
      </c>
      <c r="AQ305" s="44">
        <f>ROUND(AU304*N(Debts!$D$13)/12,2)</f>
        <v/>
      </c>
      <c r="AR305" s="44">
        <f>MIN(N(Debts!$E$13),AU304+AQ305)</f>
        <v/>
      </c>
      <c r="AS305" s="44">
        <f>AU304+AQ305-AR305</f>
        <v/>
      </c>
      <c r="AT305" s="44">
        <f>MIN(AS305,MAX(0,$C305-SUMIFS($H305:$AU305,$H$6:$AU$6,"Rest",$H$5:$AU$5,"&lt;"&amp;AS$5)))</f>
        <v/>
      </c>
      <c r="AU305" s="44">
        <f>ROUND(AS305-AT305,2)</f>
        <v/>
      </c>
    </row>
    <row r="306">
      <c r="A306" s="43" t="n">
        <v>299</v>
      </c>
      <c r="B306" s="45">
        <f>EDATE(Plan!$C$7,A306-1)</f>
        <v/>
      </c>
      <c r="C306" s="46">
        <f>IF(F305&lt;=0.005,0,MAX(0,Plan!$C$6-SUMIF($H$6:$AU$6,"Min paid",H306:AU306)))</f>
        <v/>
      </c>
      <c r="D306" s="46">
        <f>SUMIF($H$6:$AU$6,"Interest",H306:AU306)</f>
        <v/>
      </c>
      <c r="E306" s="46">
        <f>SUMIF($H$6:$AU$6,"Min paid",H306:AU306)+SUMIF($H$6:$AU$6,"Extra paid",H306:AU306)</f>
        <v/>
      </c>
      <c r="F306" s="46">
        <f>SUMIF($H$6:$AU$6,"Balance",H306:AU306)</f>
        <v/>
      </c>
      <c r="G306" s="47">
        <f>IF(AND(F306&lt;=0.005,F305&gt;0.005),A306,"")</f>
        <v/>
      </c>
      <c r="H306" s="44">
        <f>ROUND(L305*N(Debts!$D$6)/12,2)</f>
        <v/>
      </c>
      <c r="I306" s="44">
        <f>MIN(N(Debts!$E$6),L305+H306)</f>
        <v/>
      </c>
      <c r="J306" s="44">
        <f>L305+H306-I306</f>
        <v/>
      </c>
      <c r="K306" s="44">
        <f>MIN(J306,MAX(0,$C306-SUMIFS($H306:$AU306,$H$6:$AU$6,"Rest",$H$5:$AU$5,"&lt;"&amp;J$5)))</f>
        <v/>
      </c>
      <c r="L306" s="44">
        <f>ROUND(J306-K306,2)</f>
        <v/>
      </c>
      <c r="M306" s="44">
        <f>ROUND(Q305*N(Debts!$D$7)/12,2)</f>
        <v/>
      </c>
      <c r="N306" s="44">
        <f>MIN(N(Debts!$E$7),Q305+M306)</f>
        <v/>
      </c>
      <c r="O306" s="44">
        <f>Q305+M306-N306</f>
        <v/>
      </c>
      <c r="P306" s="44">
        <f>MIN(O306,MAX(0,$C306-SUMIFS($H306:$AU306,$H$6:$AU$6,"Rest",$H$5:$AU$5,"&lt;"&amp;O$5)))</f>
        <v/>
      </c>
      <c r="Q306" s="44">
        <f>ROUND(O306-P306,2)</f>
        <v/>
      </c>
      <c r="R306" s="44">
        <f>ROUND(V305*N(Debts!$D$8)/12,2)</f>
        <v/>
      </c>
      <c r="S306" s="44">
        <f>MIN(N(Debts!$E$8),V305+R306)</f>
        <v/>
      </c>
      <c r="T306" s="44">
        <f>V305+R306-S306</f>
        <v/>
      </c>
      <c r="U306" s="44">
        <f>MIN(T306,MAX(0,$C306-SUMIFS($H306:$AU306,$H$6:$AU$6,"Rest",$H$5:$AU$5,"&lt;"&amp;T$5)))</f>
        <v/>
      </c>
      <c r="V306" s="44">
        <f>ROUND(T306-U306,2)</f>
        <v/>
      </c>
      <c r="W306" s="44">
        <f>ROUND(AA305*N(Debts!$D$9)/12,2)</f>
        <v/>
      </c>
      <c r="X306" s="44">
        <f>MIN(N(Debts!$E$9),AA305+W306)</f>
        <v/>
      </c>
      <c r="Y306" s="44">
        <f>AA305+W306-X306</f>
        <v/>
      </c>
      <c r="Z306" s="44">
        <f>MIN(Y306,MAX(0,$C306-SUMIFS($H306:$AU306,$H$6:$AU$6,"Rest",$H$5:$AU$5,"&lt;"&amp;Y$5)))</f>
        <v/>
      </c>
      <c r="AA306" s="44">
        <f>ROUND(Y306-Z306,2)</f>
        <v/>
      </c>
      <c r="AB306" s="44">
        <f>ROUND(AF305*N(Debts!$D$10)/12,2)</f>
        <v/>
      </c>
      <c r="AC306" s="44">
        <f>MIN(N(Debts!$E$10),AF305+AB306)</f>
        <v/>
      </c>
      <c r="AD306" s="44">
        <f>AF305+AB306-AC306</f>
        <v/>
      </c>
      <c r="AE306" s="44">
        <f>MIN(AD306,MAX(0,$C306-SUMIFS($H306:$AU306,$H$6:$AU$6,"Rest",$H$5:$AU$5,"&lt;"&amp;AD$5)))</f>
        <v/>
      </c>
      <c r="AF306" s="44">
        <f>ROUND(AD306-AE306,2)</f>
        <v/>
      </c>
      <c r="AG306" s="44">
        <f>ROUND(AK305*N(Debts!$D$11)/12,2)</f>
        <v/>
      </c>
      <c r="AH306" s="44">
        <f>MIN(N(Debts!$E$11),AK305+AG306)</f>
        <v/>
      </c>
      <c r="AI306" s="44">
        <f>AK305+AG306-AH306</f>
        <v/>
      </c>
      <c r="AJ306" s="44">
        <f>MIN(AI306,MAX(0,$C306-SUMIFS($H306:$AU306,$H$6:$AU$6,"Rest",$H$5:$AU$5,"&lt;"&amp;AI$5)))</f>
        <v/>
      </c>
      <c r="AK306" s="44">
        <f>ROUND(AI306-AJ306,2)</f>
        <v/>
      </c>
      <c r="AL306" s="44">
        <f>ROUND(AP305*N(Debts!$D$12)/12,2)</f>
        <v/>
      </c>
      <c r="AM306" s="44">
        <f>MIN(N(Debts!$E$12),AP305+AL306)</f>
        <v/>
      </c>
      <c r="AN306" s="44">
        <f>AP305+AL306-AM306</f>
        <v/>
      </c>
      <c r="AO306" s="44">
        <f>MIN(AN306,MAX(0,$C306-SUMIFS($H306:$AU306,$H$6:$AU$6,"Rest",$H$5:$AU$5,"&lt;"&amp;AN$5)))</f>
        <v/>
      </c>
      <c r="AP306" s="44">
        <f>ROUND(AN306-AO306,2)</f>
        <v/>
      </c>
      <c r="AQ306" s="44">
        <f>ROUND(AU305*N(Debts!$D$13)/12,2)</f>
        <v/>
      </c>
      <c r="AR306" s="44">
        <f>MIN(N(Debts!$E$13),AU305+AQ306)</f>
        <v/>
      </c>
      <c r="AS306" s="44">
        <f>AU305+AQ306-AR306</f>
        <v/>
      </c>
      <c r="AT306" s="44">
        <f>MIN(AS306,MAX(0,$C306-SUMIFS($H306:$AU306,$H$6:$AU$6,"Rest",$H$5:$AU$5,"&lt;"&amp;AS$5)))</f>
        <v/>
      </c>
      <c r="AU306" s="44">
        <f>ROUND(AS306-AT306,2)</f>
        <v/>
      </c>
    </row>
    <row r="307">
      <c r="A307" s="43" t="n">
        <v>300</v>
      </c>
      <c r="B307" s="45">
        <f>EDATE(Plan!$C$7,A307-1)</f>
        <v/>
      </c>
      <c r="C307" s="46">
        <f>IF(F306&lt;=0.005,0,MAX(0,Plan!$C$6-SUMIF($H$6:$AU$6,"Min paid",H307:AU307)))</f>
        <v/>
      </c>
      <c r="D307" s="46">
        <f>SUMIF($H$6:$AU$6,"Interest",H307:AU307)</f>
        <v/>
      </c>
      <c r="E307" s="46">
        <f>SUMIF($H$6:$AU$6,"Min paid",H307:AU307)+SUMIF($H$6:$AU$6,"Extra paid",H307:AU307)</f>
        <v/>
      </c>
      <c r="F307" s="46">
        <f>SUMIF($H$6:$AU$6,"Balance",H307:AU307)</f>
        <v/>
      </c>
      <c r="G307" s="47">
        <f>IF(AND(F307&lt;=0.005,F306&gt;0.005),A307,"")</f>
        <v/>
      </c>
      <c r="H307" s="44">
        <f>ROUND(L306*N(Debts!$D$6)/12,2)</f>
        <v/>
      </c>
      <c r="I307" s="44">
        <f>MIN(N(Debts!$E$6),L306+H307)</f>
        <v/>
      </c>
      <c r="J307" s="44">
        <f>L306+H307-I307</f>
        <v/>
      </c>
      <c r="K307" s="44">
        <f>MIN(J307,MAX(0,$C307-SUMIFS($H307:$AU307,$H$6:$AU$6,"Rest",$H$5:$AU$5,"&lt;"&amp;J$5)))</f>
        <v/>
      </c>
      <c r="L307" s="44">
        <f>ROUND(J307-K307,2)</f>
        <v/>
      </c>
      <c r="M307" s="44">
        <f>ROUND(Q306*N(Debts!$D$7)/12,2)</f>
        <v/>
      </c>
      <c r="N307" s="44">
        <f>MIN(N(Debts!$E$7),Q306+M307)</f>
        <v/>
      </c>
      <c r="O307" s="44">
        <f>Q306+M307-N307</f>
        <v/>
      </c>
      <c r="P307" s="44">
        <f>MIN(O307,MAX(0,$C307-SUMIFS($H307:$AU307,$H$6:$AU$6,"Rest",$H$5:$AU$5,"&lt;"&amp;O$5)))</f>
        <v/>
      </c>
      <c r="Q307" s="44">
        <f>ROUND(O307-P307,2)</f>
        <v/>
      </c>
      <c r="R307" s="44">
        <f>ROUND(V306*N(Debts!$D$8)/12,2)</f>
        <v/>
      </c>
      <c r="S307" s="44">
        <f>MIN(N(Debts!$E$8),V306+R307)</f>
        <v/>
      </c>
      <c r="T307" s="44">
        <f>V306+R307-S307</f>
        <v/>
      </c>
      <c r="U307" s="44">
        <f>MIN(T307,MAX(0,$C307-SUMIFS($H307:$AU307,$H$6:$AU$6,"Rest",$H$5:$AU$5,"&lt;"&amp;T$5)))</f>
        <v/>
      </c>
      <c r="V307" s="44">
        <f>ROUND(T307-U307,2)</f>
        <v/>
      </c>
      <c r="W307" s="44">
        <f>ROUND(AA306*N(Debts!$D$9)/12,2)</f>
        <v/>
      </c>
      <c r="X307" s="44">
        <f>MIN(N(Debts!$E$9),AA306+W307)</f>
        <v/>
      </c>
      <c r="Y307" s="44">
        <f>AA306+W307-X307</f>
        <v/>
      </c>
      <c r="Z307" s="44">
        <f>MIN(Y307,MAX(0,$C307-SUMIFS($H307:$AU307,$H$6:$AU$6,"Rest",$H$5:$AU$5,"&lt;"&amp;Y$5)))</f>
        <v/>
      </c>
      <c r="AA307" s="44">
        <f>ROUND(Y307-Z307,2)</f>
        <v/>
      </c>
      <c r="AB307" s="44">
        <f>ROUND(AF306*N(Debts!$D$10)/12,2)</f>
        <v/>
      </c>
      <c r="AC307" s="44">
        <f>MIN(N(Debts!$E$10),AF306+AB307)</f>
        <v/>
      </c>
      <c r="AD307" s="44">
        <f>AF306+AB307-AC307</f>
        <v/>
      </c>
      <c r="AE307" s="44">
        <f>MIN(AD307,MAX(0,$C307-SUMIFS($H307:$AU307,$H$6:$AU$6,"Rest",$H$5:$AU$5,"&lt;"&amp;AD$5)))</f>
        <v/>
      </c>
      <c r="AF307" s="44">
        <f>ROUND(AD307-AE307,2)</f>
        <v/>
      </c>
      <c r="AG307" s="44">
        <f>ROUND(AK306*N(Debts!$D$11)/12,2)</f>
        <v/>
      </c>
      <c r="AH307" s="44">
        <f>MIN(N(Debts!$E$11),AK306+AG307)</f>
        <v/>
      </c>
      <c r="AI307" s="44">
        <f>AK306+AG307-AH307</f>
        <v/>
      </c>
      <c r="AJ307" s="44">
        <f>MIN(AI307,MAX(0,$C307-SUMIFS($H307:$AU307,$H$6:$AU$6,"Rest",$H$5:$AU$5,"&lt;"&amp;AI$5)))</f>
        <v/>
      </c>
      <c r="AK307" s="44">
        <f>ROUND(AI307-AJ307,2)</f>
        <v/>
      </c>
      <c r="AL307" s="44">
        <f>ROUND(AP306*N(Debts!$D$12)/12,2)</f>
        <v/>
      </c>
      <c r="AM307" s="44">
        <f>MIN(N(Debts!$E$12),AP306+AL307)</f>
        <v/>
      </c>
      <c r="AN307" s="44">
        <f>AP306+AL307-AM307</f>
        <v/>
      </c>
      <c r="AO307" s="44">
        <f>MIN(AN307,MAX(0,$C307-SUMIFS($H307:$AU307,$H$6:$AU$6,"Rest",$H$5:$AU$5,"&lt;"&amp;AN$5)))</f>
        <v/>
      </c>
      <c r="AP307" s="44">
        <f>ROUND(AN307-AO307,2)</f>
        <v/>
      </c>
      <c r="AQ307" s="44">
        <f>ROUND(AU306*N(Debts!$D$13)/12,2)</f>
        <v/>
      </c>
      <c r="AR307" s="44">
        <f>MIN(N(Debts!$E$13),AU306+AQ307)</f>
        <v/>
      </c>
      <c r="AS307" s="44">
        <f>AU306+AQ307-AR307</f>
        <v/>
      </c>
      <c r="AT307" s="44">
        <f>MIN(AS307,MAX(0,$C307-SUMIFS($H307:$AU307,$H$6:$AU$6,"Rest",$H$5:$AU$5,"&lt;"&amp;AS$5)))</f>
        <v/>
      </c>
      <c r="AU307" s="44">
        <f>ROUND(AS307-AT307,2)</f>
        <v/>
      </c>
    </row>
    <row r="308">
      <c r="A308" s="43" t="n">
        <v>301</v>
      </c>
      <c r="B308" s="45">
        <f>EDATE(Plan!$C$7,A308-1)</f>
        <v/>
      </c>
      <c r="C308" s="46">
        <f>IF(F307&lt;=0.005,0,MAX(0,Plan!$C$6-SUMIF($H$6:$AU$6,"Min paid",H308:AU308)))</f>
        <v/>
      </c>
      <c r="D308" s="46">
        <f>SUMIF($H$6:$AU$6,"Interest",H308:AU308)</f>
        <v/>
      </c>
      <c r="E308" s="46">
        <f>SUMIF($H$6:$AU$6,"Min paid",H308:AU308)+SUMIF($H$6:$AU$6,"Extra paid",H308:AU308)</f>
        <v/>
      </c>
      <c r="F308" s="46">
        <f>SUMIF($H$6:$AU$6,"Balance",H308:AU308)</f>
        <v/>
      </c>
      <c r="G308" s="47">
        <f>IF(AND(F308&lt;=0.005,F307&gt;0.005),A308,"")</f>
        <v/>
      </c>
      <c r="H308" s="44">
        <f>ROUND(L307*N(Debts!$D$6)/12,2)</f>
        <v/>
      </c>
      <c r="I308" s="44">
        <f>MIN(N(Debts!$E$6),L307+H308)</f>
        <v/>
      </c>
      <c r="J308" s="44">
        <f>L307+H308-I308</f>
        <v/>
      </c>
      <c r="K308" s="44">
        <f>MIN(J308,MAX(0,$C308-SUMIFS($H308:$AU308,$H$6:$AU$6,"Rest",$H$5:$AU$5,"&lt;"&amp;J$5)))</f>
        <v/>
      </c>
      <c r="L308" s="44">
        <f>ROUND(J308-K308,2)</f>
        <v/>
      </c>
      <c r="M308" s="44">
        <f>ROUND(Q307*N(Debts!$D$7)/12,2)</f>
        <v/>
      </c>
      <c r="N308" s="44">
        <f>MIN(N(Debts!$E$7),Q307+M308)</f>
        <v/>
      </c>
      <c r="O308" s="44">
        <f>Q307+M308-N308</f>
        <v/>
      </c>
      <c r="P308" s="44">
        <f>MIN(O308,MAX(0,$C308-SUMIFS($H308:$AU308,$H$6:$AU$6,"Rest",$H$5:$AU$5,"&lt;"&amp;O$5)))</f>
        <v/>
      </c>
      <c r="Q308" s="44">
        <f>ROUND(O308-P308,2)</f>
        <v/>
      </c>
      <c r="R308" s="44">
        <f>ROUND(V307*N(Debts!$D$8)/12,2)</f>
        <v/>
      </c>
      <c r="S308" s="44">
        <f>MIN(N(Debts!$E$8),V307+R308)</f>
        <v/>
      </c>
      <c r="T308" s="44">
        <f>V307+R308-S308</f>
        <v/>
      </c>
      <c r="U308" s="44">
        <f>MIN(T308,MAX(0,$C308-SUMIFS($H308:$AU308,$H$6:$AU$6,"Rest",$H$5:$AU$5,"&lt;"&amp;T$5)))</f>
        <v/>
      </c>
      <c r="V308" s="44">
        <f>ROUND(T308-U308,2)</f>
        <v/>
      </c>
      <c r="W308" s="44">
        <f>ROUND(AA307*N(Debts!$D$9)/12,2)</f>
        <v/>
      </c>
      <c r="X308" s="44">
        <f>MIN(N(Debts!$E$9),AA307+W308)</f>
        <v/>
      </c>
      <c r="Y308" s="44">
        <f>AA307+W308-X308</f>
        <v/>
      </c>
      <c r="Z308" s="44">
        <f>MIN(Y308,MAX(0,$C308-SUMIFS($H308:$AU308,$H$6:$AU$6,"Rest",$H$5:$AU$5,"&lt;"&amp;Y$5)))</f>
        <v/>
      </c>
      <c r="AA308" s="44">
        <f>ROUND(Y308-Z308,2)</f>
        <v/>
      </c>
      <c r="AB308" s="44">
        <f>ROUND(AF307*N(Debts!$D$10)/12,2)</f>
        <v/>
      </c>
      <c r="AC308" s="44">
        <f>MIN(N(Debts!$E$10),AF307+AB308)</f>
        <v/>
      </c>
      <c r="AD308" s="44">
        <f>AF307+AB308-AC308</f>
        <v/>
      </c>
      <c r="AE308" s="44">
        <f>MIN(AD308,MAX(0,$C308-SUMIFS($H308:$AU308,$H$6:$AU$6,"Rest",$H$5:$AU$5,"&lt;"&amp;AD$5)))</f>
        <v/>
      </c>
      <c r="AF308" s="44">
        <f>ROUND(AD308-AE308,2)</f>
        <v/>
      </c>
      <c r="AG308" s="44">
        <f>ROUND(AK307*N(Debts!$D$11)/12,2)</f>
        <v/>
      </c>
      <c r="AH308" s="44">
        <f>MIN(N(Debts!$E$11),AK307+AG308)</f>
        <v/>
      </c>
      <c r="AI308" s="44">
        <f>AK307+AG308-AH308</f>
        <v/>
      </c>
      <c r="AJ308" s="44">
        <f>MIN(AI308,MAX(0,$C308-SUMIFS($H308:$AU308,$H$6:$AU$6,"Rest",$H$5:$AU$5,"&lt;"&amp;AI$5)))</f>
        <v/>
      </c>
      <c r="AK308" s="44">
        <f>ROUND(AI308-AJ308,2)</f>
        <v/>
      </c>
      <c r="AL308" s="44">
        <f>ROUND(AP307*N(Debts!$D$12)/12,2)</f>
        <v/>
      </c>
      <c r="AM308" s="44">
        <f>MIN(N(Debts!$E$12),AP307+AL308)</f>
        <v/>
      </c>
      <c r="AN308" s="44">
        <f>AP307+AL308-AM308</f>
        <v/>
      </c>
      <c r="AO308" s="44">
        <f>MIN(AN308,MAX(0,$C308-SUMIFS($H308:$AU308,$H$6:$AU$6,"Rest",$H$5:$AU$5,"&lt;"&amp;AN$5)))</f>
        <v/>
      </c>
      <c r="AP308" s="44">
        <f>ROUND(AN308-AO308,2)</f>
        <v/>
      </c>
      <c r="AQ308" s="44">
        <f>ROUND(AU307*N(Debts!$D$13)/12,2)</f>
        <v/>
      </c>
      <c r="AR308" s="44">
        <f>MIN(N(Debts!$E$13),AU307+AQ308)</f>
        <v/>
      </c>
      <c r="AS308" s="44">
        <f>AU307+AQ308-AR308</f>
        <v/>
      </c>
      <c r="AT308" s="44">
        <f>MIN(AS308,MAX(0,$C308-SUMIFS($H308:$AU308,$H$6:$AU$6,"Rest",$H$5:$AU$5,"&lt;"&amp;AS$5)))</f>
        <v/>
      </c>
      <c r="AU308" s="44">
        <f>ROUND(AS308-AT308,2)</f>
        <v/>
      </c>
    </row>
    <row r="309">
      <c r="A309" s="43" t="n">
        <v>302</v>
      </c>
      <c r="B309" s="45">
        <f>EDATE(Plan!$C$7,A309-1)</f>
        <v/>
      </c>
      <c r="C309" s="46">
        <f>IF(F308&lt;=0.005,0,MAX(0,Plan!$C$6-SUMIF($H$6:$AU$6,"Min paid",H309:AU309)))</f>
        <v/>
      </c>
      <c r="D309" s="46">
        <f>SUMIF($H$6:$AU$6,"Interest",H309:AU309)</f>
        <v/>
      </c>
      <c r="E309" s="46">
        <f>SUMIF($H$6:$AU$6,"Min paid",H309:AU309)+SUMIF($H$6:$AU$6,"Extra paid",H309:AU309)</f>
        <v/>
      </c>
      <c r="F309" s="46">
        <f>SUMIF($H$6:$AU$6,"Balance",H309:AU309)</f>
        <v/>
      </c>
      <c r="G309" s="47">
        <f>IF(AND(F309&lt;=0.005,F308&gt;0.005),A309,"")</f>
        <v/>
      </c>
      <c r="H309" s="44">
        <f>ROUND(L308*N(Debts!$D$6)/12,2)</f>
        <v/>
      </c>
      <c r="I309" s="44">
        <f>MIN(N(Debts!$E$6),L308+H309)</f>
        <v/>
      </c>
      <c r="J309" s="44">
        <f>L308+H309-I309</f>
        <v/>
      </c>
      <c r="K309" s="44">
        <f>MIN(J309,MAX(0,$C309-SUMIFS($H309:$AU309,$H$6:$AU$6,"Rest",$H$5:$AU$5,"&lt;"&amp;J$5)))</f>
        <v/>
      </c>
      <c r="L309" s="44">
        <f>ROUND(J309-K309,2)</f>
        <v/>
      </c>
      <c r="M309" s="44">
        <f>ROUND(Q308*N(Debts!$D$7)/12,2)</f>
        <v/>
      </c>
      <c r="N309" s="44">
        <f>MIN(N(Debts!$E$7),Q308+M309)</f>
        <v/>
      </c>
      <c r="O309" s="44">
        <f>Q308+M309-N309</f>
        <v/>
      </c>
      <c r="P309" s="44">
        <f>MIN(O309,MAX(0,$C309-SUMIFS($H309:$AU309,$H$6:$AU$6,"Rest",$H$5:$AU$5,"&lt;"&amp;O$5)))</f>
        <v/>
      </c>
      <c r="Q309" s="44">
        <f>ROUND(O309-P309,2)</f>
        <v/>
      </c>
      <c r="R309" s="44">
        <f>ROUND(V308*N(Debts!$D$8)/12,2)</f>
        <v/>
      </c>
      <c r="S309" s="44">
        <f>MIN(N(Debts!$E$8),V308+R309)</f>
        <v/>
      </c>
      <c r="T309" s="44">
        <f>V308+R309-S309</f>
        <v/>
      </c>
      <c r="U309" s="44">
        <f>MIN(T309,MAX(0,$C309-SUMIFS($H309:$AU309,$H$6:$AU$6,"Rest",$H$5:$AU$5,"&lt;"&amp;T$5)))</f>
        <v/>
      </c>
      <c r="V309" s="44">
        <f>ROUND(T309-U309,2)</f>
        <v/>
      </c>
      <c r="W309" s="44">
        <f>ROUND(AA308*N(Debts!$D$9)/12,2)</f>
        <v/>
      </c>
      <c r="X309" s="44">
        <f>MIN(N(Debts!$E$9),AA308+W309)</f>
        <v/>
      </c>
      <c r="Y309" s="44">
        <f>AA308+W309-X309</f>
        <v/>
      </c>
      <c r="Z309" s="44">
        <f>MIN(Y309,MAX(0,$C309-SUMIFS($H309:$AU309,$H$6:$AU$6,"Rest",$H$5:$AU$5,"&lt;"&amp;Y$5)))</f>
        <v/>
      </c>
      <c r="AA309" s="44">
        <f>ROUND(Y309-Z309,2)</f>
        <v/>
      </c>
      <c r="AB309" s="44">
        <f>ROUND(AF308*N(Debts!$D$10)/12,2)</f>
        <v/>
      </c>
      <c r="AC309" s="44">
        <f>MIN(N(Debts!$E$10),AF308+AB309)</f>
        <v/>
      </c>
      <c r="AD309" s="44">
        <f>AF308+AB309-AC309</f>
        <v/>
      </c>
      <c r="AE309" s="44">
        <f>MIN(AD309,MAX(0,$C309-SUMIFS($H309:$AU309,$H$6:$AU$6,"Rest",$H$5:$AU$5,"&lt;"&amp;AD$5)))</f>
        <v/>
      </c>
      <c r="AF309" s="44">
        <f>ROUND(AD309-AE309,2)</f>
        <v/>
      </c>
      <c r="AG309" s="44">
        <f>ROUND(AK308*N(Debts!$D$11)/12,2)</f>
        <v/>
      </c>
      <c r="AH309" s="44">
        <f>MIN(N(Debts!$E$11),AK308+AG309)</f>
        <v/>
      </c>
      <c r="AI309" s="44">
        <f>AK308+AG309-AH309</f>
        <v/>
      </c>
      <c r="AJ309" s="44">
        <f>MIN(AI309,MAX(0,$C309-SUMIFS($H309:$AU309,$H$6:$AU$6,"Rest",$H$5:$AU$5,"&lt;"&amp;AI$5)))</f>
        <v/>
      </c>
      <c r="AK309" s="44">
        <f>ROUND(AI309-AJ309,2)</f>
        <v/>
      </c>
      <c r="AL309" s="44">
        <f>ROUND(AP308*N(Debts!$D$12)/12,2)</f>
        <v/>
      </c>
      <c r="AM309" s="44">
        <f>MIN(N(Debts!$E$12),AP308+AL309)</f>
        <v/>
      </c>
      <c r="AN309" s="44">
        <f>AP308+AL309-AM309</f>
        <v/>
      </c>
      <c r="AO309" s="44">
        <f>MIN(AN309,MAX(0,$C309-SUMIFS($H309:$AU309,$H$6:$AU$6,"Rest",$H$5:$AU$5,"&lt;"&amp;AN$5)))</f>
        <v/>
      </c>
      <c r="AP309" s="44">
        <f>ROUND(AN309-AO309,2)</f>
        <v/>
      </c>
      <c r="AQ309" s="44">
        <f>ROUND(AU308*N(Debts!$D$13)/12,2)</f>
        <v/>
      </c>
      <c r="AR309" s="44">
        <f>MIN(N(Debts!$E$13),AU308+AQ309)</f>
        <v/>
      </c>
      <c r="AS309" s="44">
        <f>AU308+AQ309-AR309</f>
        <v/>
      </c>
      <c r="AT309" s="44">
        <f>MIN(AS309,MAX(0,$C309-SUMIFS($H309:$AU309,$H$6:$AU$6,"Rest",$H$5:$AU$5,"&lt;"&amp;AS$5)))</f>
        <v/>
      </c>
      <c r="AU309" s="44">
        <f>ROUND(AS309-AT309,2)</f>
        <v/>
      </c>
    </row>
    <row r="310">
      <c r="A310" s="43" t="n">
        <v>303</v>
      </c>
      <c r="B310" s="45">
        <f>EDATE(Plan!$C$7,A310-1)</f>
        <v/>
      </c>
      <c r="C310" s="46">
        <f>IF(F309&lt;=0.005,0,MAX(0,Plan!$C$6-SUMIF($H$6:$AU$6,"Min paid",H310:AU310)))</f>
        <v/>
      </c>
      <c r="D310" s="46">
        <f>SUMIF($H$6:$AU$6,"Interest",H310:AU310)</f>
        <v/>
      </c>
      <c r="E310" s="46">
        <f>SUMIF($H$6:$AU$6,"Min paid",H310:AU310)+SUMIF($H$6:$AU$6,"Extra paid",H310:AU310)</f>
        <v/>
      </c>
      <c r="F310" s="46">
        <f>SUMIF($H$6:$AU$6,"Balance",H310:AU310)</f>
        <v/>
      </c>
      <c r="G310" s="47">
        <f>IF(AND(F310&lt;=0.005,F309&gt;0.005),A310,"")</f>
        <v/>
      </c>
      <c r="H310" s="44">
        <f>ROUND(L309*N(Debts!$D$6)/12,2)</f>
        <v/>
      </c>
      <c r="I310" s="44">
        <f>MIN(N(Debts!$E$6),L309+H310)</f>
        <v/>
      </c>
      <c r="J310" s="44">
        <f>L309+H310-I310</f>
        <v/>
      </c>
      <c r="K310" s="44">
        <f>MIN(J310,MAX(0,$C310-SUMIFS($H310:$AU310,$H$6:$AU$6,"Rest",$H$5:$AU$5,"&lt;"&amp;J$5)))</f>
        <v/>
      </c>
      <c r="L310" s="44">
        <f>ROUND(J310-K310,2)</f>
        <v/>
      </c>
      <c r="M310" s="44">
        <f>ROUND(Q309*N(Debts!$D$7)/12,2)</f>
        <v/>
      </c>
      <c r="N310" s="44">
        <f>MIN(N(Debts!$E$7),Q309+M310)</f>
        <v/>
      </c>
      <c r="O310" s="44">
        <f>Q309+M310-N310</f>
        <v/>
      </c>
      <c r="P310" s="44">
        <f>MIN(O310,MAX(0,$C310-SUMIFS($H310:$AU310,$H$6:$AU$6,"Rest",$H$5:$AU$5,"&lt;"&amp;O$5)))</f>
        <v/>
      </c>
      <c r="Q310" s="44">
        <f>ROUND(O310-P310,2)</f>
        <v/>
      </c>
      <c r="R310" s="44">
        <f>ROUND(V309*N(Debts!$D$8)/12,2)</f>
        <v/>
      </c>
      <c r="S310" s="44">
        <f>MIN(N(Debts!$E$8),V309+R310)</f>
        <v/>
      </c>
      <c r="T310" s="44">
        <f>V309+R310-S310</f>
        <v/>
      </c>
      <c r="U310" s="44">
        <f>MIN(T310,MAX(0,$C310-SUMIFS($H310:$AU310,$H$6:$AU$6,"Rest",$H$5:$AU$5,"&lt;"&amp;T$5)))</f>
        <v/>
      </c>
      <c r="V310" s="44">
        <f>ROUND(T310-U310,2)</f>
        <v/>
      </c>
      <c r="W310" s="44">
        <f>ROUND(AA309*N(Debts!$D$9)/12,2)</f>
        <v/>
      </c>
      <c r="X310" s="44">
        <f>MIN(N(Debts!$E$9),AA309+W310)</f>
        <v/>
      </c>
      <c r="Y310" s="44">
        <f>AA309+W310-X310</f>
        <v/>
      </c>
      <c r="Z310" s="44">
        <f>MIN(Y310,MAX(0,$C310-SUMIFS($H310:$AU310,$H$6:$AU$6,"Rest",$H$5:$AU$5,"&lt;"&amp;Y$5)))</f>
        <v/>
      </c>
      <c r="AA310" s="44">
        <f>ROUND(Y310-Z310,2)</f>
        <v/>
      </c>
      <c r="AB310" s="44">
        <f>ROUND(AF309*N(Debts!$D$10)/12,2)</f>
        <v/>
      </c>
      <c r="AC310" s="44">
        <f>MIN(N(Debts!$E$10),AF309+AB310)</f>
        <v/>
      </c>
      <c r="AD310" s="44">
        <f>AF309+AB310-AC310</f>
        <v/>
      </c>
      <c r="AE310" s="44">
        <f>MIN(AD310,MAX(0,$C310-SUMIFS($H310:$AU310,$H$6:$AU$6,"Rest",$H$5:$AU$5,"&lt;"&amp;AD$5)))</f>
        <v/>
      </c>
      <c r="AF310" s="44">
        <f>ROUND(AD310-AE310,2)</f>
        <v/>
      </c>
      <c r="AG310" s="44">
        <f>ROUND(AK309*N(Debts!$D$11)/12,2)</f>
        <v/>
      </c>
      <c r="AH310" s="44">
        <f>MIN(N(Debts!$E$11),AK309+AG310)</f>
        <v/>
      </c>
      <c r="AI310" s="44">
        <f>AK309+AG310-AH310</f>
        <v/>
      </c>
      <c r="AJ310" s="44">
        <f>MIN(AI310,MAX(0,$C310-SUMIFS($H310:$AU310,$H$6:$AU$6,"Rest",$H$5:$AU$5,"&lt;"&amp;AI$5)))</f>
        <v/>
      </c>
      <c r="AK310" s="44">
        <f>ROUND(AI310-AJ310,2)</f>
        <v/>
      </c>
      <c r="AL310" s="44">
        <f>ROUND(AP309*N(Debts!$D$12)/12,2)</f>
        <v/>
      </c>
      <c r="AM310" s="44">
        <f>MIN(N(Debts!$E$12),AP309+AL310)</f>
        <v/>
      </c>
      <c r="AN310" s="44">
        <f>AP309+AL310-AM310</f>
        <v/>
      </c>
      <c r="AO310" s="44">
        <f>MIN(AN310,MAX(0,$C310-SUMIFS($H310:$AU310,$H$6:$AU$6,"Rest",$H$5:$AU$5,"&lt;"&amp;AN$5)))</f>
        <v/>
      </c>
      <c r="AP310" s="44">
        <f>ROUND(AN310-AO310,2)</f>
        <v/>
      </c>
      <c r="AQ310" s="44">
        <f>ROUND(AU309*N(Debts!$D$13)/12,2)</f>
        <v/>
      </c>
      <c r="AR310" s="44">
        <f>MIN(N(Debts!$E$13),AU309+AQ310)</f>
        <v/>
      </c>
      <c r="AS310" s="44">
        <f>AU309+AQ310-AR310</f>
        <v/>
      </c>
      <c r="AT310" s="44">
        <f>MIN(AS310,MAX(0,$C310-SUMIFS($H310:$AU310,$H$6:$AU$6,"Rest",$H$5:$AU$5,"&lt;"&amp;AS$5)))</f>
        <v/>
      </c>
      <c r="AU310" s="44">
        <f>ROUND(AS310-AT310,2)</f>
        <v/>
      </c>
    </row>
    <row r="311">
      <c r="A311" s="43" t="n">
        <v>304</v>
      </c>
      <c r="B311" s="45">
        <f>EDATE(Plan!$C$7,A311-1)</f>
        <v/>
      </c>
      <c r="C311" s="46">
        <f>IF(F310&lt;=0.005,0,MAX(0,Plan!$C$6-SUMIF($H$6:$AU$6,"Min paid",H311:AU311)))</f>
        <v/>
      </c>
      <c r="D311" s="46">
        <f>SUMIF($H$6:$AU$6,"Interest",H311:AU311)</f>
        <v/>
      </c>
      <c r="E311" s="46">
        <f>SUMIF($H$6:$AU$6,"Min paid",H311:AU311)+SUMIF($H$6:$AU$6,"Extra paid",H311:AU311)</f>
        <v/>
      </c>
      <c r="F311" s="46">
        <f>SUMIF($H$6:$AU$6,"Balance",H311:AU311)</f>
        <v/>
      </c>
      <c r="G311" s="47">
        <f>IF(AND(F311&lt;=0.005,F310&gt;0.005),A311,"")</f>
        <v/>
      </c>
      <c r="H311" s="44">
        <f>ROUND(L310*N(Debts!$D$6)/12,2)</f>
        <v/>
      </c>
      <c r="I311" s="44">
        <f>MIN(N(Debts!$E$6),L310+H311)</f>
        <v/>
      </c>
      <c r="J311" s="44">
        <f>L310+H311-I311</f>
        <v/>
      </c>
      <c r="K311" s="44">
        <f>MIN(J311,MAX(0,$C311-SUMIFS($H311:$AU311,$H$6:$AU$6,"Rest",$H$5:$AU$5,"&lt;"&amp;J$5)))</f>
        <v/>
      </c>
      <c r="L311" s="44">
        <f>ROUND(J311-K311,2)</f>
        <v/>
      </c>
      <c r="M311" s="44">
        <f>ROUND(Q310*N(Debts!$D$7)/12,2)</f>
        <v/>
      </c>
      <c r="N311" s="44">
        <f>MIN(N(Debts!$E$7),Q310+M311)</f>
        <v/>
      </c>
      <c r="O311" s="44">
        <f>Q310+M311-N311</f>
        <v/>
      </c>
      <c r="P311" s="44">
        <f>MIN(O311,MAX(0,$C311-SUMIFS($H311:$AU311,$H$6:$AU$6,"Rest",$H$5:$AU$5,"&lt;"&amp;O$5)))</f>
        <v/>
      </c>
      <c r="Q311" s="44">
        <f>ROUND(O311-P311,2)</f>
        <v/>
      </c>
      <c r="R311" s="44">
        <f>ROUND(V310*N(Debts!$D$8)/12,2)</f>
        <v/>
      </c>
      <c r="S311" s="44">
        <f>MIN(N(Debts!$E$8),V310+R311)</f>
        <v/>
      </c>
      <c r="T311" s="44">
        <f>V310+R311-S311</f>
        <v/>
      </c>
      <c r="U311" s="44">
        <f>MIN(T311,MAX(0,$C311-SUMIFS($H311:$AU311,$H$6:$AU$6,"Rest",$H$5:$AU$5,"&lt;"&amp;T$5)))</f>
        <v/>
      </c>
      <c r="V311" s="44">
        <f>ROUND(T311-U311,2)</f>
        <v/>
      </c>
      <c r="W311" s="44">
        <f>ROUND(AA310*N(Debts!$D$9)/12,2)</f>
        <v/>
      </c>
      <c r="X311" s="44">
        <f>MIN(N(Debts!$E$9),AA310+W311)</f>
        <v/>
      </c>
      <c r="Y311" s="44">
        <f>AA310+W311-X311</f>
        <v/>
      </c>
      <c r="Z311" s="44">
        <f>MIN(Y311,MAX(0,$C311-SUMIFS($H311:$AU311,$H$6:$AU$6,"Rest",$H$5:$AU$5,"&lt;"&amp;Y$5)))</f>
        <v/>
      </c>
      <c r="AA311" s="44">
        <f>ROUND(Y311-Z311,2)</f>
        <v/>
      </c>
      <c r="AB311" s="44">
        <f>ROUND(AF310*N(Debts!$D$10)/12,2)</f>
        <v/>
      </c>
      <c r="AC311" s="44">
        <f>MIN(N(Debts!$E$10),AF310+AB311)</f>
        <v/>
      </c>
      <c r="AD311" s="44">
        <f>AF310+AB311-AC311</f>
        <v/>
      </c>
      <c r="AE311" s="44">
        <f>MIN(AD311,MAX(0,$C311-SUMIFS($H311:$AU311,$H$6:$AU$6,"Rest",$H$5:$AU$5,"&lt;"&amp;AD$5)))</f>
        <v/>
      </c>
      <c r="AF311" s="44">
        <f>ROUND(AD311-AE311,2)</f>
        <v/>
      </c>
      <c r="AG311" s="44">
        <f>ROUND(AK310*N(Debts!$D$11)/12,2)</f>
        <v/>
      </c>
      <c r="AH311" s="44">
        <f>MIN(N(Debts!$E$11),AK310+AG311)</f>
        <v/>
      </c>
      <c r="AI311" s="44">
        <f>AK310+AG311-AH311</f>
        <v/>
      </c>
      <c r="AJ311" s="44">
        <f>MIN(AI311,MAX(0,$C311-SUMIFS($H311:$AU311,$H$6:$AU$6,"Rest",$H$5:$AU$5,"&lt;"&amp;AI$5)))</f>
        <v/>
      </c>
      <c r="AK311" s="44">
        <f>ROUND(AI311-AJ311,2)</f>
        <v/>
      </c>
      <c r="AL311" s="44">
        <f>ROUND(AP310*N(Debts!$D$12)/12,2)</f>
        <v/>
      </c>
      <c r="AM311" s="44">
        <f>MIN(N(Debts!$E$12),AP310+AL311)</f>
        <v/>
      </c>
      <c r="AN311" s="44">
        <f>AP310+AL311-AM311</f>
        <v/>
      </c>
      <c r="AO311" s="44">
        <f>MIN(AN311,MAX(0,$C311-SUMIFS($H311:$AU311,$H$6:$AU$6,"Rest",$H$5:$AU$5,"&lt;"&amp;AN$5)))</f>
        <v/>
      </c>
      <c r="AP311" s="44">
        <f>ROUND(AN311-AO311,2)</f>
        <v/>
      </c>
      <c r="AQ311" s="44">
        <f>ROUND(AU310*N(Debts!$D$13)/12,2)</f>
        <v/>
      </c>
      <c r="AR311" s="44">
        <f>MIN(N(Debts!$E$13),AU310+AQ311)</f>
        <v/>
      </c>
      <c r="AS311" s="44">
        <f>AU310+AQ311-AR311</f>
        <v/>
      </c>
      <c r="AT311" s="44">
        <f>MIN(AS311,MAX(0,$C311-SUMIFS($H311:$AU311,$H$6:$AU$6,"Rest",$H$5:$AU$5,"&lt;"&amp;AS$5)))</f>
        <v/>
      </c>
      <c r="AU311" s="44">
        <f>ROUND(AS311-AT311,2)</f>
        <v/>
      </c>
    </row>
    <row r="312">
      <c r="A312" s="43" t="n">
        <v>305</v>
      </c>
      <c r="B312" s="45">
        <f>EDATE(Plan!$C$7,A312-1)</f>
        <v/>
      </c>
      <c r="C312" s="46">
        <f>IF(F311&lt;=0.005,0,MAX(0,Plan!$C$6-SUMIF($H$6:$AU$6,"Min paid",H312:AU312)))</f>
        <v/>
      </c>
      <c r="D312" s="46">
        <f>SUMIF($H$6:$AU$6,"Interest",H312:AU312)</f>
        <v/>
      </c>
      <c r="E312" s="46">
        <f>SUMIF($H$6:$AU$6,"Min paid",H312:AU312)+SUMIF($H$6:$AU$6,"Extra paid",H312:AU312)</f>
        <v/>
      </c>
      <c r="F312" s="46">
        <f>SUMIF($H$6:$AU$6,"Balance",H312:AU312)</f>
        <v/>
      </c>
      <c r="G312" s="47">
        <f>IF(AND(F312&lt;=0.005,F311&gt;0.005),A312,"")</f>
        <v/>
      </c>
      <c r="H312" s="44">
        <f>ROUND(L311*N(Debts!$D$6)/12,2)</f>
        <v/>
      </c>
      <c r="I312" s="44">
        <f>MIN(N(Debts!$E$6),L311+H312)</f>
        <v/>
      </c>
      <c r="J312" s="44">
        <f>L311+H312-I312</f>
        <v/>
      </c>
      <c r="K312" s="44">
        <f>MIN(J312,MAX(0,$C312-SUMIFS($H312:$AU312,$H$6:$AU$6,"Rest",$H$5:$AU$5,"&lt;"&amp;J$5)))</f>
        <v/>
      </c>
      <c r="L312" s="44">
        <f>ROUND(J312-K312,2)</f>
        <v/>
      </c>
      <c r="M312" s="44">
        <f>ROUND(Q311*N(Debts!$D$7)/12,2)</f>
        <v/>
      </c>
      <c r="N312" s="44">
        <f>MIN(N(Debts!$E$7),Q311+M312)</f>
        <v/>
      </c>
      <c r="O312" s="44">
        <f>Q311+M312-N312</f>
        <v/>
      </c>
      <c r="P312" s="44">
        <f>MIN(O312,MAX(0,$C312-SUMIFS($H312:$AU312,$H$6:$AU$6,"Rest",$H$5:$AU$5,"&lt;"&amp;O$5)))</f>
        <v/>
      </c>
      <c r="Q312" s="44">
        <f>ROUND(O312-P312,2)</f>
        <v/>
      </c>
      <c r="R312" s="44">
        <f>ROUND(V311*N(Debts!$D$8)/12,2)</f>
        <v/>
      </c>
      <c r="S312" s="44">
        <f>MIN(N(Debts!$E$8),V311+R312)</f>
        <v/>
      </c>
      <c r="T312" s="44">
        <f>V311+R312-S312</f>
        <v/>
      </c>
      <c r="U312" s="44">
        <f>MIN(T312,MAX(0,$C312-SUMIFS($H312:$AU312,$H$6:$AU$6,"Rest",$H$5:$AU$5,"&lt;"&amp;T$5)))</f>
        <v/>
      </c>
      <c r="V312" s="44">
        <f>ROUND(T312-U312,2)</f>
        <v/>
      </c>
      <c r="W312" s="44">
        <f>ROUND(AA311*N(Debts!$D$9)/12,2)</f>
        <v/>
      </c>
      <c r="X312" s="44">
        <f>MIN(N(Debts!$E$9),AA311+W312)</f>
        <v/>
      </c>
      <c r="Y312" s="44">
        <f>AA311+W312-X312</f>
        <v/>
      </c>
      <c r="Z312" s="44">
        <f>MIN(Y312,MAX(0,$C312-SUMIFS($H312:$AU312,$H$6:$AU$6,"Rest",$H$5:$AU$5,"&lt;"&amp;Y$5)))</f>
        <v/>
      </c>
      <c r="AA312" s="44">
        <f>ROUND(Y312-Z312,2)</f>
        <v/>
      </c>
      <c r="AB312" s="44">
        <f>ROUND(AF311*N(Debts!$D$10)/12,2)</f>
        <v/>
      </c>
      <c r="AC312" s="44">
        <f>MIN(N(Debts!$E$10),AF311+AB312)</f>
        <v/>
      </c>
      <c r="AD312" s="44">
        <f>AF311+AB312-AC312</f>
        <v/>
      </c>
      <c r="AE312" s="44">
        <f>MIN(AD312,MAX(0,$C312-SUMIFS($H312:$AU312,$H$6:$AU$6,"Rest",$H$5:$AU$5,"&lt;"&amp;AD$5)))</f>
        <v/>
      </c>
      <c r="AF312" s="44">
        <f>ROUND(AD312-AE312,2)</f>
        <v/>
      </c>
      <c r="AG312" s="44">
        <f>ROUND(AK311*N(Debts!$D$11)/12,2)</f>
        <v/>
      </c>
      <c r="AH312" s="44">
        <f>MIN(N(Debts!$E$11),AK311+AG312)</f>
        <v/>
      </c>
      <c r="AI312" s="44">
        <f>AK311+AG312-AH312</f>
        <v/>
      </c>
      <c r="AJ312" s="44">
        <f>MIN(AI312,MAX(0,$C312-SUMIFS($H312:$AU312,$H$6:$AU$6,"Rest",$H$5:$AU$5,"&lt;"&amp;AI$5)))</f>
        <v/>
      </c>
      <c r="AK312" s="44">
        <f>ROUND(AI312-AJ312,2)</f>
        <v/>
      </c>
      <c r="AL312" s="44">
        <f>ROUND(AP311*N(Debts!$D$12)/12,2)</f>
        <v/>
      </c>
      <c r="AM312" s="44">
        <f>MIN(N(Debts!$E$12),AP311+AL312)</f>
        <v/>
      </c>
      <c r="AN312" s="44">
        <f>AP311+AL312-AM312</f>
        <v/>
      </c>
      <c r="AO312" s="44">
        <f>MIN(AN312,MAX(0,$C312-SUMIFS($H312:$AU312,$H$6:$AU$6,"Rest",$H$5:$AU$5,"&lt;"&amp;AN$5)))</f>
        <v/>
      </c>
      <c r="AP312" s="44">
        <f>ROUND(AN312-AO312,2)</f>
        <v/>
      </c>
      <c r="AQ312" s="44">
        <f>ROUND(AU311*N(Debts!$D$13)/12,2)</f>
        <v/>
      </c>
      <c r="AR312" s="44">
        <f>MIN(N(Debts!$E$13),AU311+AQ312)</f>
        <v/>
      </c>
      <c r="AS312" s="44">
        <f>AU311+AQ312-AR312</f>
        <v/>
      </c>
      <c r="AT312" s="44">
        <f>MIN(AS312,MAX(0,$C312-SUMIFS($H312:$AU312,$H$6:$AU$6,"Rest",$H$5:$AU$5,"&lt;"&amp;AS$5)))</f>
        <v/>
      </c>
      <c r="AU312" s="44">
        <f>ROUND(AS312-AT312,2)</f>
        <v/>
      </c>
    </row>
    <row r="313">
      <c r="A313" s="43" t="n">
        <v>306</v>
      </c>
      <c r="B313" s="45">
        <f>EDATE(Plan!$C$7,A313-1)</f>
        <v/>
      </c>
      <c r="C313" s="46">
        <f>IF(F312&lt;=0.005,0,MAX(0,Plan!$C$6-SUMIF($H$6:$AU$6,"Min paid",H313:AU313)))</f>
        <v/>
      </c>
      <c r="D313" s="46">
        <f>SUMIF($H$6:$AU$6,"Interest",H313:AU313)</f>
        <v/>
      </c>
      <c r="E313" s="46">
        <f>SUMIF($H$6:$AU$6,"Min paid",H313:AU313)+SUMIF($H$6:$AU$6,"Extra paid",H313:AU313)</f>
        <v/>
      </c>
      <c r="F313" s="46">
        <f>SUMIF($H$6:$AU$6,"Balance",H313:AU313)</f>
        <v/>
      </c>
      <c r="G313" s="47">
        <f>IF(AND(F313&lt;=0.005,F312&gt;0.005),A313,"")</f>
        <v/>
      </c>
      <c r="H313" s="44">
        <f>ROUND(L312*N(Debts!$D$6)/12,2)</f>
        <v/>
      </c>
      <c r="I313" s="44">
        <f>MIN(N(Debts!$E$6),L312+H313)</f>
        <v/>
      </c>
      <c r="J313" s="44">
        <f>L312+H313-I313</f>
        <v/>
      </c>
      <c r="K313" s="44">
        <f>MIN(J313,MAX(0,$C313-SUMIFS($H313:$AU313,$H$6:$AU$6,"Rest",$H$5:$AU$5,"&lt;"&amp;J$5)))</f>
        <v/>
      </c>
      <c r="L313" s="44">
        <f>ROUND(J313-K313,2)</f>
        <v/>
      </c>
      <c r="M313" s="44">
        <f>ROUND(Q312*N(Debts!$D$7)/12,2)</f>
        <v/>
      </c>
      <c r="N313" s="44">
        <f>MIN(N(Debts!$E$7),Q312+M313)</f>
        <v/>
      </c>
      <c r="O313" s="44">
        <f>Q312+M313-N313</f>
        <v/>
      </c>
      <c r="P313" s="44">
        <f>MIN(O313,MAX(0,$C313-SUMIFS($H313:$AU313,$H$6:$AU$6,"Rest",$H$5:$AU$5,"&lt;"&amp;O$5)))</f>
        <v/>
      </c>
      <c r="Q313" s="44">
        <f>ROUND(O313-P313,2)</f>
        <v/>
      </c>
      <c r="R313" s="44">
        <f>ROUND(V312*N(Debts!$D$8)/12,2)</f>
        <v/>
      </c>
      <c r="S313" s="44">
        <f>MIN(N(Debts!$E$8),V312+R313)</f>
        <v/>
      </c>
      <c r="T313" s="44">
        <f>V312+R313-S313</f>
        <v/>
      </c>
      <c r="U313" s="44">
        <f>MIN(T313,MAX(0,$C313-SUMIFS($H313:$AU313,$H$6:$AU$6,"Rest",$H$5:$AU$5,"&lt;"&amp;T$5)))</f>
        <v/>
      </c>
      <c r="V313" s="44">
        <f>ROUND(T313-U313,2)</f>
        <v/>
      </c>
      <c r="W313" s="44">
        <f>ROUND(AA312*N(Debts!$D$9)/12,2)</f>
        <v/>
      </c>
      <c r="X313" s="44">
        <f>MIN(N(Debts!$E$9),AA312+W313)</f>
        <v/>
      </c>
      <c r="Y313" s="44">
        <f>AA312+W313-X313</f>
        <v/>
      </c>
      <c r="Z313" s="44">
        <f>MIN(Y313,MAX(0,$C313-SUMIFS($H313:$AU313,$H$6:$AU$6,"Rest",$H$5:$AU$5,"&lt;"&amp;Y$5)))</f>
        <v/>
      </c>
      <c r="AA313" s="44">
        <f>ROUND(Y313-Z313,2)</f>
        <v/>
      </c>
      <c r="AB313" s="44">
        <f>ROUND(AF312*N(Debts!$D$10)/12,2)</f>
        <v/>
      </c>
      <c r="AC313" s="44">
        <f>MIN(N(Debts!$E$10),AF312+AB313)</f>
        <v/>
      </c>
      <c r="AD313" s="44">
        <f>AF312+AB313-AC313</f>
        <v/>
      </c>
      <c r="AE313" s="44">
        <f>MIN(AD313,MAX(0,$C313-SUMIFS($H313:$AU313,$H$6:$AU$6,"Rest",$H$5:$AU$5,"&lt;"&amp;AD$5)))</f>
        <v/>
      </c>
      <c r="AF313" s="44">
        <f>ROUND(AD313-AE313,2)</f>
        <v/>
      </c>
      <c r="AG313" s="44">
        <f>ROUND(AK312*N(Debts!$D$11)/12,2)</f>
        <v/>
      </c>
      <c r="AH313" s="44">
        <f>MIN(N(Debts!$E$11),AK312+AG313)</f>
        <v/>
      </c>
      <c r="AI313" s="44">
        <f>AK312+AG313-AH313</f>
        <v/>
      </c>
      <c r="AJ313" s="44">
        <f>MIN(AI313,MAX(0,$C313-SUMIFS($H313:$AU313,$H$6:$AU$6,"Rest",$H$5:$AU$5,"&lt;"&amp;AI$5)))</f>
        <v/>
      </c>
      <c r="AK313" s="44">
        <f>ROUND(AI313-AJ313,2)</f>
        <v/>
      </c>
      <c r="AL313" s="44">
        <f>ROUND(AP312*N(Debts!$D$12)/12,2)</f>
        <v/>
      </c>
      <c r="AM313" s="44">
        <f>MIN(N(Debts!$E$12),AP312+AL313)</f>
        <v/>
      </c>
      <c r="AN313" s="44">
        <f>AP312+AL313-AM313</f>
        <v/>
      </c>
      <c r="AO313" s="44">
        <f>MIN(AN313,MAX(0,$C313-SUMIFS($H313:$AU313,$H$6:$AU$6,"Rest",$H$5:$AU$5,"&lt;"&amp;AN$5)))</f>
        <v/>
      </c>
      <c r="AP313" s="44">
        <f>ROUND(AN313-AO313,2)</f>
        <v/>
      </c>
      <c r="AQ313" s="44">
        <f>ROUND(AU312*N(Debts!$D$13)/12,2)</f>
        <v/>
      </c>
      <c r="AR313" s="44">
        <f>MIN(N(Debts!$E$13),AU312+AQ313)</f>
        <v/>
      </c>
      <c r="AS313" s="44">
        <f>AU312+AQ313-AR313</f>
        <v/>
      </c>
      <c r="AT313" s="44">
        <f>MIN(AS313,MAX(0,$C313-SUMIFS($H313:$AU313,$H$6:$AU$6,"Rest",$H$5:$AU$5,"&lt;"&amp;AS$5)))</f>
        <v/>
      </c>
      <c r="AU313" s="44">
        <f>ROUND(AS313-AT313,2)</f>
        <v/>
      </c>
    </row>
    <row r="314">
      <c r="A314" s="43" t="n">
        <v>307</v>
      </c>
      <c r="B314" s="45">
        <f>EDATE(Plan!$C$7,A314-1)</f>
        <v/>
      </c>
      <c r="C314" s="46">
        <f>IF(F313&lt;=0.005,0,MAX(0,Plan!$C$6-SUMIF($H$6:$AU$6,"Min paid",H314:AU314)))</f>
        <v/>
      </c>
      <c r="D314" s="46">
        <f>SUMIF($H$6:$AU$6,"Interest",H314:AU314)</f>
        <v/>
      </c>
      <c r="E314" s="46">
        <f>SUMIF($H$6:$AU$6,"Min paid",H314:AU314)+SUMIF($H$6:$AU$6,"Extra paid",H314:AU314)</f>
        <v/>
      </c>
      <c r="F314" s="46">
        <f>SUMIF($H$6:$AU$6,"Balance",H314:AU314)</f>
        <v/>
      </c>
      <c r="G314" s="47">
        <f>IF(AND(F314&lt;=0.005,F313&gt;0.005),A314,"")</f>
        <v/>
      </c>
      <c r="H314" s="44">
        <f>ROUND(L313*N(Debts!$D$6)/12,2)</f>
        <v/>
      </c>
      <c r="I314" s="44">
        <f>MIN(N(Debts!$E$6),L313+H314)</f>
        <v/>
      </c>
      <c r="J314" s="44">
        <f>L313+H314-I314</f>
        <v/>
      </c>
      <c r="K314" s="44">
        <f>MIN(J314,MAX(0,$C314-SUMIFS($H314:$AU314,$H$6:$AU$6,"Rest",$H$5:$AU$5,"&lt;"&amp;J$5)))</f>
        <v/>
      </c>
      <c r="L314" s="44">
        <f>ROUND(J314-K314,2)</f>
        <v/>
      </c>
      <c r="M314" s="44">
        <f>ROUND(Q313*N(Debts!$D$7)/12,2)</f>
        <v/>
      </c>
      <c r="N314" s="44">
        <f>MIN(N(Debts!$E$7),Q313+M314)</f>
        <v/>
      </c>
      <c r="O314" s="44">
        <f>Q313+M314-N314</f>
        <v/>
      </c>
      <c r="P314" s="44">
        <f>MIN(O314,MAX(0,$C314-SUMIFS($H314:$AU314,$H$6:$AU$6,"Rest",$H$5:$AU$5,"&lt;"&amp;O$5)))</f>
        <v/>
      </c>
      <c r="Q314" s="44">
        <f>ROUND(O314-P314,2)</f>
        <v/>
      </c>
      <c r="R314" s="44">
        <f>ROUND(V313*N(Debts!$D$8)/12,2)</f>
        <v/>
      </c>
      <c r="S314" s="44">
        <f>MIN(N(Debts!$E$8),V313+R314)</f>
        <v/>
      </c>
      <c r="T314" s="44">
        <f>V313+R314-S314</f>
        <v/>
      </c>
      <c r="U314" s="44">
        <f>MIN(T314,MAX(0,$C314-SUMIFS($H314:$AU314,$H$6:$AU$6,"Rest",$H$5:$AU$5,"&lt;"&amp;T$5)))</f>
        <v/>
      </c>
      <c r="V314" s="44">
        <f>ROUND(T314-U314,2)</f>
        <v/>
      </c>
      <c r="W314" s="44">
        <f>ROUND(AA313*N(Debts!$D$9)/12,2)</f>
        <v/>
      </c>
      <c r="X314" s="44">
        <f>MIN(N(Debts!$E$9),AA313+W314)</f>
        <v/>
      </c>
      <c r="Y314" s="44">
        <f>AA313+W314-X314</f>
        <v/>
      </c>
      <c r="Z314" s="44">
        <f>MIN(Y314,MAX(0,$C314-SUMIFS($H314:$AU314,$H$6:$AU$6,"Rest",$H$5:$AU$5,"&lt;"&amp;Y$5)))</f>
        <v/>
      </c>
      <c r="AA314" s="44">
        <f>ROUND(Y314-Z314,2)</f>
        <v/>
      </c>
      <c r="AB314" s="44">
        <f>ROUND(AF313*N(Debts!$D$10)/12,2)</f>
        <v/>
      </c>
      <c r="AC314" s="44">
        <f>MIN(N(Debts!$E$10),AF313+AB314)</f>
        <v/>
      </c>
      <c r="AD314" s="44">
        <f>AF313+AB314-AC314</f>
        <v/>
      </c>
      <c r="AE314" s="44">
        <f>MIN(AD314,MAX(0,$C314-SUMIFS($H314:$AU314,$H$6:$AU$6,"Rest",$H$5:$AU$5,"&lt;"&amp;AD$5)))</f>
        <v/>
      </c>
      <c r="AF314" s="44">
        <f>ROUND(AD314-AE314,2)</f>
        <v/>
      </c>
      <c r="AG314" s="44">
        <f>ROUND(AK313*N(Debts!$D$11)/12,2)</f>
        <v/>
      </c>
      <c r="AH314" s="44">
        <f>MIN(N(Debts!$E$11),AK313+AG314)</f>
        <v/>
      </c>
      <c r="AI314" s="44">
        <f>AK313+AG314-AH314</f>
        <v/>
      </c>
      <c r="AJ314" s="44">
        <f>MIN(AI314,MAX(0,$C314-SUMIFS($H314:$AU314,$H$6:$AU$6,"Rest",$H$5:$AU$5,"&lt;"&amp;AI$5)))</f>
        <v/>
      </c>
      <c r="AK314" s="44">
        <f>ROUND(AI314-AJ314,2)</f>
        <v/>
      </c>
      <c r="AL314" s="44">
        <f>ROUND(AP313*N(Debts!$D$12)/12,2)</f>
        <v/>
      </c>
      <c r="AM314" s="44">
        <f>MIN(N(Debts!$E$12),AP313+AL314)</f>
        <v/>
      </c>
      <c r="AN314" s="44">
        <f>AP313+AL314-AM314</f>
        <v/>
      </c>
      <c r="AO314" s="44">
        <f>MIN(AN314,MAX(0,$C314-SUMIFS($H314:$AU314,$H$6:$AU$6,"Rest",$H$5:$AU$5,"&lt;"&amp;AN$5)))</f>
        <v/>
      </c>
      <c r="AP314" s="44">
        <f>ROUND(AN314-AO314,2)</f>
        <v/>
      </c>
      <c r="AQ314" s="44">
        <f>ROUND(AU313*N(Debts!$D$13)/12,2)</f>
        <v/>
      </c>
      <c r="AR314" s="44">
        <f>MIN(N(Debts!$E$13),AU313+AQ314)</f>
        <v/>
      </c>
      <c r="AS314" s="44">
        <f>AU313+AQ314-AR314</f>
        <v/>
      </c>
      <c r="AT314" s="44">
        <f>MIN(AS314,MAX(0,$C314-SUMIFS($H314:$AU314,$H$6:$AU$6,"Rest",$H$5:$AU$5,"&lt;"&amp;AS$5)))</f>
        <v/>
      </c>
      <c r="AU314" s="44">
        <f>ROUND(AS314-AT314,2)</f>
        <v/>
      </c>
    </row>
    <row r="315">
      <c r="A315" s="43" t="n">
        <v>308</v>
      </c>
      <c r="B315" s="45">
        <f>EDATE(Plan!$C$7,A315-1)</f>
        <v/>
      </c>
      <c r="C315" s="46">
        <f>IF(F314&lt;=0.005,0,MAX(0,Plan!$C$6-SUMIF($H$6:$AU$6,"Min paid",H315:AU315)))</f>
        <v/>
      </c>
      <c r="D315" s="46">
        <f>SUMIF($H$6:$AU$6,"Interest",H315:AU315)</f>
        <v/>
      </c>
      <c r="E315" s="46">
        <f>SUMIF($H$6:$AU$6,"Min paid",H315:AU315)+SUMIF($H$6:$AU$6,"Extra paid",H315:AU315)</f>
        <v/>
      </c>
      <c r="F315" s="46">
        <f>SUMIF($H$6:$AU$6,"Balance",H315:AU315)</f>
        <v/>
      </c>
      <c r="G315" s="47">
        <f>IF(AND(F315&lt;=0.005,F314&gt;0.005),A315,"")</f>
        <v/>
      </c>
      <c r="H315" s="44">
        <f>ROUND(L314*N(Debts!$D$6)/12,2)</f>
        <v/>
      </c>
      <c r="I315" s="44">
        <f>MIN(N(Debts!$E$6),L314+H315)</f>
        <v/>
      </c>
      <c r="J315" s="44">
        <f>L314+H315-I315</f>
        <v/>
      </c>
      <c r="K315" s="44">
        <f>MIN(J315,MAX(0,$C315-SUMIFS($H315:$AU315,$H$6:$AU$6,"Rest",$H$5:$AU$5,"&lt;"&amp;J$5)))</f>
        <v/>
      </c>
      <c r="L315" s="44">
        <f>ROUND(J315-K315,2)</f>
        <v/>
      </c>
      <c r="M315" s="44">
        <f>ROUND(Q314*N(Debts!$D$7)/12,2)</f>
        <v/>
      </c>
      <c r="N315" s="44">
        <f>MIN(N(Debts!$E$7),Q314+M315)</f>
        <v/>
      </c>
      <c r="O315" s="44">
        <f>Q314+M315-N315</f>
        <v/>
      </c>
      <c r="P315" s="44">
        <f>MIN(O315,MAX(0,$C315-SUMIFS($H315:$AU315,$H$6:$AU$6,"Rest",$H$5:$AU$5,"&lt;"&amp;O$5)))</f>
        <v/>
      </c>
      <c r="Q315" s="44">
        <f>ROUND(O315-P315,2)</f>
        <v/>
      </c>
      <c r="R315" s="44">
        <f>ROUND(V314*N(Debts!$D$8)/12,2)</f>
        <v/>
      </c>
      <c r="S315" s="44">
        <f>MIN(N(Debts!$E$8),V314+R315)</f>
        <v/>
      </c>
      <c r="T315" s="44">
        <f>V314+R315-S315</f>
        <v/>
      </c>
      <c r="U315" s="44">
        <f>MIN(T315,MAX(0,$C315-SUMIFS($H315:$AU315,$H$6:$AU$6,"Rest",$H$5:$AU$5,"&lt;"&amp;T$5)))</f>
        <v/>
      </c>
      <c r="V315" s="44">
        <f>ROUND(T315-U315,2)</f>
        <v/>
      </c>
      <c r="W315" s="44">
        <f>ROUND(AA314*N(Debts!$D$9)/12,2)</f>
        <v/>
      </c>
      <c r="X315" s="44">
        <f>MIN(N(Debts!$E$9),AA314+W315)</f>
        <v/>
      </c>
      <c r="Y315" s="44">
        <f>AA314+W315-X315</f>
        <v/>
      </c>
      <c r="Z315" s="44">
        <f>MIN(Y315,MAX(0,$C315-SUMIFS($H315:$AU315,$H$6:$AU$6,"Rest",$H$5:$AU$5,"&lt;"&amp;Y$5)))</f>
        <v/>
      </c>
      <c r="AA315" s="44">
        <f>ROUND(Y315-Z315,2)</f>
        <v/>
      </c>
      <c r="AB315" s="44">
        <f>ROUND(AF314*N(Debts!$D$10)/12,2)</f>
        <v/>
      </c>
      <c r="AC315" s="44">
        <f>MIN(N(Debts!$E$10),AF314+AB315)</f>
        <v/>
      </c>
      <c r="AD315" s="44">
        <f>AF314+AB315-AC315</f>
        <v/>
      </c>
      <c r="AE315" s="44">
        <f>MIN(AD315,MAX(0,$C315-SUMIFS($H315:$AU315,$H$6:$AU$6,"Rest",$H$5:$AU$5,"&lt;"&amp;AD$5)))</f>
        <v/>
      </c>
      <c r="AF315" s="44">
        <f>ROUND(AD315-AE315,2)</f>
        <v/>
      </c>
      <c r="AG315" s="44">
        <f>ROUND(AK314*N(Debts!$D$11)/12,2)</f>
        <v/>
      </c>
      <c r="AH315" s="44">
        <f>MIN(N(Debts!$E$11),AK314+AG315)</f>
        <v/>
      </c>
      <c r="AI315" s="44">
        <f>AK314+AG315-AH315</f>
        <v/>
      </c>
      <c r="AJ315" s="44">
        <f>MIN(AI315,MAX(0,$C315-SUMIFS($H315:$AU315,$H$6:$AU$6,"Rest",$H$5:$AU$5,"&lt;"&amp;AI$5)))</f>
        <v/>
      </c>
      <c r="AK315" s="44">
        <f>ROUND(AI315-AJ315,2)</f>
        <v/>
      </c>
      <c r="AL315" s="44">
        <f>ROUND(AP314*N(Debts!$D$12)/12,2)</f>
        <v/>
      </c>
      <c r="AM315" s="44">
        <f>MIN(N(Debts!$E$12),AP314+AL315)</f>
        <v/>
      </c>
      <c r="AN315" s="44">
        <f>AP314+AL315-AM315</f>
        <v/>
      </c>
      <c r="AO315" s="44">
        <f>MIN(AN315,MAX(0,$C315-SUMIFS($H315:$AU315,$H$6:$AU$6,"Rest",$H$5:$AU$5,"&lt;"&amp;AN$5)))</f>
        <v/>
      </c>
      <c r="AP315" s="44">
        <f>ROUND(AN315-AO315,2)</f>
        <v/>
      </c>
      <c r="AQ315" s="44">
        <f>ROUND(AU314*N(Debts!$D$13)/12,2)</f>
        <v/>
      </c>
      <c r="AR315" s="44">
        <f>MIN(N(Debts!$E$13),AU314+AQ315)</f>
        <v/>
      </c>
      <c r="AS315" s="44">
        <f>AU314+AQ315-AR315</f>
        <v/>
      </c>
      <c r="AT315" s="44">
        <f>MIN(AS315,MAX(0,$C315-SUMIFS($H315:$AU315,$H$6:$AU$6,"Rest",$H$5:$AU$5,"&lt;"&amp;AS$5)))</f>
        <v/>
      </c>
      <c r="AU315" s="44">
        <f>ROUND(AS315-AT315,2)</f>
        <v/>
      </c>
    </row>
    <row r="316">
      <c r="A316" s="43" t="n">
        <v>309</v>
      </c>
      <c r="B316" s="45">
        <f>EDATE(Plan!$C$7,A316-1)</f>
        <v/>
      </c>
      <c r="C316" s="46">
        <f>IF(F315&lt;=0.005,0,MAX(0,Plan!$C$6-SUMIF($H$6:$AU$6,"Min paid",H316:AU316)))</f>
        <v/>
      </c>
      <c r="D316" s="46">
        <f>SUMIF($H$6:$AU$6,"Interest",H316:AU316)</f>
        <v/>
      </c>
      <c r="E316" s="46">
        <f>SUMIF($H$6:$AU$6,"Min paid",H316:AU316)+SUMIF($H$6:$AU$6,"Extra paid",H316:AU316)</f>
        <v/>
      </c>
      <c r="F316" s="46">
        <f>SUMIF($H$6:$AU$6,"Balance",H316:AU316)</f>
        <v/>
      </c>
      <c r="G316" s="47">
        <f>IF(AND(F316&lt;=0.005,F315&gt;0.005),A316,"")</f>
        <v/>
      </c>
      <c r="H316" s="44">
        <f>ROUND(L315*N(Debts!$D$6)/12,2)</f>
        <v/>
      </c>
      <c r="I316" s="44">
        <f>MIN(N(Debts!$E$6),L315+H316)</f>
        <v/>
      </c>
      <c r="J316" s="44">
        <f>L315+H316-I316</f>
        <v/>
      </c>
      <c r="K316" s="44">
        <f>MIN(J316,MAX(0,$C316-SUMIFS($H316:$AU316,$H$6:$AU$6,"Rest",$H$5:$AU$5,"&lt;"&amp;J$5)))</f>
        <v/>
      </c>
      <c r="L316" s="44">
        <f>ROUND(J316-K316,2)</f>
        <v/>
      </c>
      <c r="M316" s="44">
        <f>ROUND(Q315*N(Debts!$D$7)/12,2)</f>
        <v/>
      </c>
      <c r="N316" s="44">
        <f>MIN(N(Debts!$E$7),Q315+M316)</f>
        <v/>
      </c>
      <c r="O316" s="44">
        <f>Q315+M316-N316</f>
        <v/>
      </c>
      <c r="P316" s="44">
        <f>MIN(O316,MAX(0,$C316-SUMIFS($H316:$AU316,$H$6:$AU$6,"Rest",$H$5:$AU$5,"&lt;"&amp;O$5)))</f>
        <v/>
      </c>
      <c r="Q316" s="44">
        <f>ROUND(O316-P316,2)</f>
        <v/>
      </c>
      <c r="R316" s="44">
        <f>ROUND(V315*N(Debts!$D$8)/12,2)</f>
        <v/>
      </c>
      <c r="S316" s="44">
        <f>MIN(N(Debts!$E$8),V315+R316)</f>
        <v/>
      </c>
      <c r="T316" s="44">
        <f>V315+R316-S316</f>
        <v/>
      </c>
      <c r="U316" s="44">
        <f>MIN(T316,MAX(0,$C316-SUMIFS($H316:$AU316,$H$6:$AU$6,"Rest",$H$5:$AU$5,"&lt;"&amp;T$5)))</f>
        <v/>
      </c>
      <c r="V316" s="44">
        <f>ROUND(T316-U316,2)</f>
        <v/>
      </c>
      <c r="W316" s="44">
        <f>ROUND(AA315*N(Debts!$D$9)/12,2)</f>
        <v/>
      </c>
      <c r="X316" s="44">
        <f>MIN(N(Debts!$E$9),AA315+W316)</f>
        <v/>
      </c>
      <c r="Y316" s="44">
        <f>AA315+W316-X316</f>
        <v/>
      </c>
      <c r="Z316" s="44">
        <f>MIN(Y316,MAX(0,$C316-SUMIFS($H316:$AU316,$H$6:$AU$6,"Rest",$H$5:$AU$5,"&lt;"&amp;Y$5)))</f>
        <v/>
      </c>
      <c r="AA316" s="44">
        <f>ROUND(Y316-Z316,2)</f>
        <v/>
      </c>
      <c r="AB316" s="44">
        <f>ROUND(AF315*N(Debts!$D$10)/12,2)</f>
        <v/>
      </c>
      <c r="AC316" s="44">
        <f>MIN(N(Debts!$E$10),AF315+AB316)</f>
        <v/>
      </c>
      <c r="AD316" s="44">
        <f>AF315+AB316-AC316</f>
        <v/>
      </c>
      <c r="AE316" s="44">
        <f>MIN(AD316,MAX(0,$C316-SUMIFS($H316:$AU316,$H$6:$AU$6,"Rest",$H$5:$AU$5,"&lt;"&amp;AD$5)))</f>
        <v/>
      </c>
      <c r="AF316" s="44">
        <f>ROUND(AD316-AE316,2)</f>
        <v/>
      </c>
      <c r="AG316" s="44">
        <f>ROUND(AK315*N(Debts!$D$11)/12,2)</f>
        <v/>
      </c>
      <c r="AH316" s="44">
        <f>MIN(N(Debts!$E$11),AK315+AG316)</f>
        <v/>
      </c>
      <c r="AI316" s="44">
        <f>AK315+AG316-AH316</f>
        <v/>
      </c>
      <c r="AJ316" s="44">
        <f>MIN(AI316,MAX(0,$C316-SUMIFS($H316:$AU316,$H$6:$AU$6,"Rest",$H$5:$AU$5,"&lt;"&amp;AI$5)))</f>
        <v/>
      </c>
      <c r="AK316" s="44">
        <f>ROUND(AI316-AJ316,2)</f>
        <v/>
      </c>
      <c r="AL316" s="44">
        <f>ROUND(AP315*N(Debts!$D$12)/12,2)</f>
        <v/>
      </c>
      <c r="AM316" s="44">
        <f>MIN(N(Debts!$E$12),AP315+AL316)</f>
        <v/>
      </c>
      <c r="AN316" s="44">
        <f>AP315+AL316-AM316</f>
        <v/>
      </c>
      <c r="AO316" s="44">
        <f>MIN(AN316,MAX(0,$C316-SUMIFS($H316:$AU316,$H$6:$AU$6,"Rest",$H$5:$AU$5,"&lt;"&amp;AN$5)))</f>
        <v/>
      </c>
      <c r="AP316" s="44">
        <f>ROUND(AN316-AO316,2)</f>
        <v/>
      </c>
      <c r="AQ316" s="44">
        <f>ROUND(AU315*N(Debts!$D$13)/12,2)</f>
        <v/>
      </c>
      <c r="AR316" s="44">
        <f>MIN(N(Debts!$E$13),AU315+AQ316)</f>
        <v/>
      </c>
      <c r="AS316" s="44">
        <f>AU315+AQ316-AR316</f>
        <v/>
      </c>
      <c r="AT316" s="44">
        <f>MIN(AS316,MAX(0,$C316-SUMIFS($H316:$AU316,$H$6:$AU$6,"Rest",$H$5:$AU$5,"&lt;"&amp;AS$5)))</f>
        <v/>
      </c>
      <c r="AU316" s="44">
        <f>ROUND(AS316-AT316,2)</f>
        <v/>
      </c>
    </row>
    <row r="317">
      <c r="A317" s="43" t="n">
        <v>310</v>
      </c>
      <c r="B317" s="45">
        <f>EDATE(Plan!$C$7,A317-1)</f>
        <v/>
      </c>
      <c r="C317" s="46">
        <f>IF(F316&lt;=0.005,0,MAX(0,Plan!$C$6-SUMIF($H$6:$AU$6,"Min paid",H317:AU317)))</f>
        <v/>
      </c>
      <c r="D317" s="46">
        <f>SUMIF($H$6:$AU$6,"Interest",H317:AU317)</f>
        <v/>
      </c>
      <c r="E317" s="46">
        <f>SUMIF($H$6:$AU$6,"Min paid",H317:AU317)+SUMIF($H$6:$AU$6,"Extra paid",H317:AU317)</f>
        <v/>
      </c>
      <c r="F317" s="46">
        <f>SUMIF($H$6:$AU$6,"Balance",H317:AU317)</f>
        <v/>
      </c>
      <c r="G317" s="47">
        <f>IF(AND(F317&lt;=0.005,F316&gt;0.005),A317,"")</f>
        <v/>
      </c>
      <c r="H317" s="44">
        <f>ROUND(L316*N(Debts!$D$6)/12,2)</f>
        <v/>
      </c>
      <c r="I317" s="44">
        <f>MIN(N(Debts!$E$6),L316+H317)</f>
        <v/>
      </c>
      <c r="J317" s="44">
        <f>L316+H317-I317</f>
        <v/>
      </c>
      <c r="K317" s="44">
        <f>MIN(J317,MAX(0,$C317-SUMIFS($H317:$AU317,$H$6:$AU$6,"Rest",$H$5:$AU$5,"&lt;"&amp;J$5)))</f>
        <v/>
      </c>
      <c r="L317" s="44">
        <f>ROUND(J317-K317,2)</f>
        <v/>
      </c>
      <c r="M317" s="44">
        <f>ROUND(Q316*N(Debts!$D$7)/12,2)</f>
        <v/>
      </c>
      <c r="N317" s="44">
        <f>MIN(N(Debts!$E$7),Q316+M317)</f>
        <v/>
      </c>
      <c r="O317" s="44">
        <f>Q316+M317-N317</f>
        <v/>
      </c>
      <c r="P317" s="44">
        <f>MIN(O317,MAX(0,$C317-SUMIFS($H317:$AU317,$H$6:$AU$6,"Rest",$H$5:$AU$5,"&lt;"&amp;O$5)))</f>
        <v/>
      </c>
      <c r="Q317" s="44">
        <f>ROUND(O317-P317,2)</f>
        <v/>
      </c>
      <c r="R317" s="44">
        <f>ROUND(V316*N(Debts!$D$8)/12,2)</f>
        <v/>
      </c>
      <c r="S317" s="44">
        <f>MIN(N(Debts!$E$8),V316+R317)</f>
        <v/>
      </c>
      <c r="T317" s="44">
        <f>V316+R317-S317</f>
        <v/>
      </c>
      <c r="U317" s="44">
        <f>MIN(T317,MAX(0,$C317-SUMIFS($H317:$AU317,$H$6:$AU$6,"Rest",$H$5:$AU$5,"&lt;"&amp;T$5)))</f>
        <v/>
      </c>
      <c r="V317" s="44">
        <f>ROUND(T317-U317,2)</f>
        <v/>
      </c>
      <c r="W317" s="44">
        <f>ROUND(AA316*N(Debts!$D$9)/12,2)</f>
        <v/>
      </c>
      <c r="X317" s="44">
        <f>MIN(N(Debts!$E$9),AA316+W317)</f>
        <v/>
      </c>
      <c r="Y317" s="44">
        <f>AA316+W317-X317</f>
        <v/>
      </c>
      <c r="Z317" s="44">
        <f>MIN(Y317,MAX(0,$C317-SUMIFS($H317:$AU317,$H$6:$AU$6,"Rest",$H$5:$AU$5,"&lt;"&amp;Y$5)))</f>
        <v/>
      </c>
      <c r="AA317" s="44">
        <f>ROUND(Y317-Z317,2)</f>
        <v/>
      </c>
      <c r="AB317" s="44">
        <f>ROUND(AF316*N(Debts!$D$10)/12,2)</f>
        <v/>
      </c>
      <c r="AC317" s="44">
        <f>MIN(N(Debts!$E$10),AF316+AB317)</f>
        <v/>
      </c>
      <c r="AD317" s="44">
        <f>AF316+AB317-AC317</f>
        <v/>
      </c>
      <c r="AE317" s="44">
        <f>MIN(AD317,MAX(0,$C317-SUMIFS($H317:$AU317,$H$6:$AU$6,"Rest",$H$5:$AU$5,"&lt;"&amp;AD$5)))</f>
        <v/>
      </c>
      <c r="AF317" s="44">
        <f>ROUND(AD317-AE317,2)</f>
        <v/>
      </c>
      <c r="AG317" s="44">
        <f>ROUND(AK316*N(Debts!$D$11)/12,2)</f>
        <v/>
      </c>
      <c r="AH317" s="44">
        <f>MIN(N(Debts!$E$11),AK316+AG317)</f>
        <v/>
      </c>
      <c r="AI317" s="44">
        <f>AK316+AG317-AH317</f>
        <v/>
      </c>
      <c r="AJ317" s="44">
        <f>MIN(AI317,MAX(0,$C317-SUMIFS($H317:$AU317,$H$6:$AU$6,"Rest",$H$5:$AU$5,"&lt;"&amp;AI$5)))</f>
        <v/>
      </c>
      <c r="AK317" s="44">
        <f>ROUND(AI317-AJ317,2)</f>
        <v/>
      </c>
      <c r="AL317" s="44">
        <f>ROUND(AP316*N(Debts!$D$12)/12,2)</f>
        <v/>
      </c>
      <c r="AM317" s="44">
        <f>MIN(N(Debts!$E$12),AP316+AL317)</f>
        <v/>
      </c>
      <c r="AN317" s="44">
        <f>AP316+AL317-AM317</f>
        <v/>
      </c>
      <c r="AO317" s="44">
        <f>MIN(AN317,MAX(0,$C317-SUMIFS($H317:$AU317,$H$6:$AU$6,"Rest",$H$5:$AU$5,"&lt;"&amp;AN$5)))</f>
        <v/>
      </c>
      <c r="AP317" s="44">
        <f>ROUND(AN317-AO317,2)</f>
        <v/>
      </c>
      <c r="AQ317" s="44">
        <f>ROUND(AU316*N(Debts!$D$13)/12,2)</f>
        <v/>
      </c>
      <c r="AR317" s="44">
        <f>MIN(N(Debts!$E$13),AU316+AQ317)</f>
        <v/>
      </c>
      <c r="AS317" s="44">
        <f>AU316+AQ317-AR317</f>
        <v/>
      </c>
      <c r="AT317" s="44">
        <f>MIN(AS317,MAX(0,$C317-SUMIFS($H317:$AU317,$H$6:$AU$6,"Rest",$H$5:$AU$5,"&lt;"&amp;AS$5)))</f>
        <v/>
      </c>
      <c r="AU317" s="44">
        <f>ROUND(AS317-AT317,2)</f>
        <v/>
      </c>
    </row>
    <row r="318">
      <c r="A318" s="43" t="n">
        <v>311</v>
      </c>
      <c r="B318" s="45">
        <f>EDATE(Plan!$C$7,A318-1)</f>
        <v/>
      </c>
      <c r="C318" s="46">
        <f>IF(F317&lt;=0.005,0,MAX(0,Plan!$C$6-SUMIF($H$6:$AU$6,"Min paid",H318:AU318)))</f>
        <v/>
      </c>
      <c r="D318" s="46">
        <f>SUMIF($H$6:$AU$6,"Interest",H318:AU318)</f>
        <v/>
      </c>
      <c r="E318" s="46">
        <f>SUMIF($H$6:$AU$6,"Min paid",H318:AU318)+SUMIF($H$6:$AU$6,"Extra paid",H318:AU318)</f>
        <v/>
      </c>
      <c r="F318" s="46">
        <f>SUMIF($H$6:$AU$6,"Balance",H318:AU318)</f>
        <v/>
      </c>
      <c r="G318" s="47">
        <f>IF(AND(F318&lt;=0.005,F317&gt;0.005),A318,"")</f>
        <v/>
      </c>
      <c r="H318" s="44">
        <f>ROUND(L317*N(Debts!$D$6)/12,2)</f>
        <v/>
      </c>
      <c r="I318" s="44">
        <f>MIN(N(Debts!$E$6),L317+H318)</f>
        <v/>
      </c>
      <c r="J318" s="44">
        <f>L317+H318-I318</f>
        <v/>
      </c>
      <c r="K318" s="44">
        <f>MIN(J318,MAX(0,$C318-SUMIFS($H318:$AU318,$H$6:$AU$6,"Rest",$H$5:$AU$5,"&lt;"&amp;J$5)))</f>
        <v/>
      </c>
      <c r="L318" s="44">
        <f>ROUND(J318-K318,2)</f>
        <v/>
      </c>
      <c r="M318" s="44">
        <f>ROUND(Q317*N(Debts!$D$7)/12,2)</f>
        <v/>
      </c>
      <c r="N318" s="44">
        <f>MIN(N(Debts!$E$7),Q317+M318)</f>
        <v/>
      </c>
      <c r="O318" s="44">
        <f>Q317+M318-N318</f>
        <v/>
      </c>
      <c r="P318" s="44">
        <f>MIN(O318,MAX(0,$C318-SUMIFS($H318:$AU318,$H$6:$AU$6,"Rest",$H$5:$AU$5,"&lt;"&amp;O$5)))</f>
        <v/>
      </c>
      <c r="Q318" s="44">
        <f>ROUND(O318-P318,2)</f>
        <v/>
      </c>
      <c r="R318" s="44">
        <f>ROUND(V317*N(Debts!$D$8)/12,2)</f>
        <v/>
      </c>
      <c r="S318" s="44">
        <f>MIN(N(Debts!$E$8),V317+R318)</f>
        <v/>
      </c>
      <c r="T318" s="44">
        <f>V317+R318-S318</f>
        <v/>
      </c>
      <c r="U318" s="44">
        <f>MIN(T318,MAX(0,$C318-SUMIFS($H318:$AU318,$H$6:$AU$6,"Rest",$H$5:$AU$5,"&lt;"&amp;T$5)))</f>
        <v/>
      </c>
      <c r="V318" s="44">
        <f>ROUND(T318-U318,2)</f>
        <v/>
      </c>
      <c r="W318" s="44">
        <f>ROUND(AA317*N(Debts!$D$9)/12,2)</f>
        <v/>
      </c>
      <c r="X318" s="44">
        <f>MIN(N(Debts!$E$9),AA317+W318)</f>
        <v/>
      </c>
      <c r="Y318" s="44">
        <f>AA317+W318-X318</f>
        <v/>
      </c>
      <c r="Z318" s="44">
        <f>MIN(Y318,MAX(0,$C318-SUMIFS($H318:$AU318,$H$6:$AU$6,"Rest",$H$5:$AU$5,"&lt;"&amp;Y$5)))</f>
        <v/>
      </c>
      <c r="AA318" s="44">
        <f>ROUND(Y318-Z318,2)</f>
        <v/>
      </c>
      <c r="AB318" s="44">
        <f>ROUND(AF317*N(Debts!$D$10)/12,2)</f>
        <v/>
      </c>
      <c r="AC318" s="44">
        <f>MIN(N(Debts!$E$10),AF317+AB318)</f>
        <v/>
      </c>
      <c r="AD318" s="44">
        <f>AF317+AB318-AC318</f>
        <v/>
      </c>
      <c r="AE318" s="44">
        <f>MIN(AD318,MAX(0,$C318-SUMIFS($H318:$AU318,$H$6:$AU$6,"Rest",$H$5:$AU$5,"&lt;"&amp;AD$5)))</f>
        <v/>
      </c>
      <c r="AF318" s="44">
        <f>ROUND(AD318-AE318,2)</f>
        <v/>
      </c>
      <c r="AG318" s="44">
        <f>ROUND(AK317*N(Debts!$D$11)/12,2)</f>
        <v/>
      </c>
      <c r="AH318" s="44">
        <f>MIN(N(Debts!$E$11),AK317+AG318)</f>
        <v/>
      </c>
      <c r="AI318" s="44">
        <f>AK317+AG318-AH318</f>
        <v/>
      </c>
      <c r="AJ318" s="44">
        <f>MIN(AI318,MAX(0,$C318-SUMIFS($H318:$AU318,$H$6:$AU$6,"Rest",$H$5:$AU$5,"&lt;"&amp;AI$5)))</f>
        <v/>
      </c>
      <c r="AK318" s="44">
        <f>ROUND(AI318-AJ318,2)</f>
        <v/>
      </c>
      <c r="AL318" s="44">
        <f>ROUND(AP317*N(Debts!$D$12)/12,2)</f>
        <v/>
      </c>
      <c r="AM318" s="44">
        <f>MIN(N(Debts!$E$12),AP317+AL318)</f>
        <v/>
      </c>
      <c r="AN318" s="44">
        <f>AP317+AL318-AM318</f>
        <v/>
      </c>
      <c r="AO318" s="44">
        <f>MIN(AN318,MAX(0,$C318-SUMIFS($H318:$AU318,$H$6:$AU$6,"Rest",$H$5:$AU$5,"&lt;"&amp;AN$5)))</f>
        <v/>
      </c>
      <c r="AP318" s="44">
        <f>ROUND(AN318-AO318,2)</f>
        <v/>
      </c>
      <c r="AQ318" s="44">
        <f>ROUND(AU317*N(Debts!$D$13)/12,2)</f>
        <v/>
      </c>
      <c r="AR318" s="44">
        <f>MIN(N(Debts!$E$13),AU317+AQ318)</f>
        <v/>
      </c>
      <c r="AS318" s="44">
        <f>AU317+AQ318-AR318</f>
        <v/>
      </c>
      <c r="AT318" s="44">
        <f>MIN(AS318,MAX(0,$C318-SUMIFS($H318:$AU318,$H$6:$AU$6,"Rest",$H$5:$AU$5,"&lt;"&amp;AS$5)))</f>
        <v/>
      </c>
      <c r="AU318" s="44">
        <f>ROUND(AS318-AT318,2)</f>
        <v/>
      </c>
    </row>
    <row r="319">
      <c r="A319" s="43" t="n">
        <v>312</v>
      </c>
      <c r="B319" s="45">
        <f>EDATE(Plan!$C$7,A319-1)</f>
        <v/>
      </c>
      <c r="C319" s="46">
        <f>IF(F318&lt;=0.005,0,MAX(0,Plan!$C$6-SUMIF($H$6:$AU$6,"Min paid",H319:AU319)))</f>
        <v/>
      </c>
      <c r="D319" s="46">
        <f>SUMIF($H$6:$AU$6,"Interest",H319:AU319)</f>
        <v/>
      </c>
      <c r="E319" s="46">
        <f>SUMIF($H$6:$AU$6,"Min paid",H319:AU319)+SUMIF($H$6:$AU$6,"Extra paid",H319:AU319)</f>
        <v/>
      </c>
      <c r="F319" s="46">
        <f>SUMIF($H$6:$AU$6,"Balance",H319:AU319)</f>
        <v/>
      </c>
      <c r="G319" s="47">
        <f>IF(AND(F319&lt;=0.005,F318&gt;0.005),A319,"")</f>
        <v/>
      </c>
      <c r="H319" s="44">
        <f>ROUND(L318*N(Debts!$D$6)/12,2)</f>
        <v/>
      </c>
      <c r="I319" s="44">
        <f>MIN(N(Debts!$E$6),L318+H319)</f>
        <v/>
      </c>
      <c r="J319" s="44">
        <f>L318+H319-I319</f>
        <v/>
      </c>
      <c r="K319" s="44">
        <f>MIN(J319,MAX(0,$C319-SUMIFS($H319:$AU319,$H$6:$AU$6,"Rest",$H$5:$AU$5,"&lt;"&amp;J$5)))</f>
        <v/>
      </c>
      <c r="L319" s="44">
        <f>ROUND(J319-K319,2)</f>
        <v/>
      </c>
      <c r="M319" s="44">
        <f>ROUND(Q318*N(Debts!$D$7)/12,2)</f>
        <v/>
      </c>
      <c r="N319" s="44">
        <f>MIN(N(Debts!$E$7),Q318+M319)</f>
        <v/>
      </c>
      <c r="O319" s="44">
        <f>Q318+M319-N319</f>
        <v/>
      </c>
      <c r="P319" s="44">
        <f>MIN(O319,MAX(0,$C319-SUMIFS($H319:$AU319,$H$6:$AU$6,"Rest",$H$5:$AU$5,"&lt;"&amp;O$5)))</f>
        <v/>
      </c>
      <c r="Q319" s="44">
        <f>ROUND(O319-P319,2)</f>
        <v/>
      </c>
      <c r="R319" s="44">
        <f>ROUND(V318*N(Debts!$D$8)/12,2)</f>
        <v/>
      </c>
      <c r="S319" s="44">
        <f>MIN(N(Debts!$E$8),V318+R319)</f>
        <v/>
      </c>
      <c r="T319" s="44">
        <f>V318+R319-S319</f>
        <v/>
      </c>
      <c r="U319" s="44">
        <f>MIN(T319,MAX(0,$C319-SUMIFS($H319:$AU319,$H$6:$AU$6,"Rest",$H$5:$AU$5,"&lt;"&amp;T$5)))</f>
        <v/>
      </c>
      <c r="V319" s="44">
        <f>ROUND(T319-U319,2)</f>
        <v/>
      </c>
      <c r="W319" s="44">
        <f>ROUND(AA318*N(Debts!$D$9)/12,2)</f>
        <v/>
      </c>
      <c r="X319" s="44">
        <f>MIN(N(Debts!$E$9),AA318+W319)</f>
        <v/>
      </c>
      <c r="Y319" s="44">
        <f>AA318+W319-X319</f>
        <v/>
      </c>
      <c r="Z319" s="44">
        <f>MIN(Y319,MAX(0,$C319-SUMIFS($H319:$AU319,$H$6:$AU$6,"Rest",$H$5:$AU$5,"&lt;"&amp;Y$5)))</f>
        <v/>
      </c>
      <c r="AA319" s="44">
        <f>ROUND(Y319-Z319,2)</f>
        <v/>
      </c>
      <c r="AB319" s="44">
        <f>ROUND(AF318*N(Debts!$D$10)/12,2)</f>
        <v/>
      </c>
      <c r="AC319" s="44">
        <f>MIN(N(Debts!$E$10),AF318+AB319)</f>
        <v/>
      </c>
      <c r="AD319" s="44">
        <f>AF318+AB319-AC319</f>
        <v/>
      </c>
      <c r="AE319" s="44">
        <f>MIN(AD319,MAX(0,$C319-SUMIFS($H319:$AU319,$H$6:$AU$6,"Rest",$H$5:$AU$5,"&lt;"&amp;AD$5)))</f>
        <v/>
      </c>
      <c r="AF319" s="44">
        <f>ROUND(AD319-AE319,2)</f>
        <v/>
      </c>
      <c r="AG319" s="44">
        <f>ROUND(AK318*N(Debts!$D$11)/12,2)</f>
        <v/>
      </c>
      <c r="AH319" s="44">
        <f>MIN(N(Debts!$E$11),AK318+AG319)</f>
        <v/>
      </c>
      <c r="AI319" s="44">
        <f>AK318+AG319-AH319</f>
        <v/>
      </c>
      <c r="AJ319" s="44">
        <f>MIN(AI319,MAX(0,$C319-SUMIFS($H319:$AU319,$H$6:$AU$6,"Rest",$H$5:$AU$5,"&lt;"&amp;AI$5)))</f>
        <v/>
      </c>
      <c r="AK319" s="44">
        <f>ROUND(AI319-AJ319,2)</f>
        <v/>
      </c>
      <c r="AL319" s="44">
        <f>ROUND(AP318*N(Debts!$D$12)/12,2)</f>
        <v/>
      </c>
      <c r="AM319" s="44">
        <f>MIN(N(Debts!$E$12),AP318+AL319)</f>
        <v/>
      </c>
      <c r="AN319" s="44">
        <f>AP318+AL319-AM319</f>
        <v/>
      </c>
      <c r="AO319" s="44">
        <f>MIN(AN319,MAX(0,$C319-SUMIFS($H319:$AU319,$H$6:$AU$6,"Rest",$H$5:$AU$5,"&lt;"&amp;AN$5)))</f>
        <v/>
      </c>
      <c r="AP319" s="44">
        <f>ROUND(AN319-AO319,2)</f>
        <v/>
      </c>
      <c r="AQ319" s="44">
        <f>ROUND(AU318*N(Debts!$D$13)/12,2)</f>
        <v/>
      </c>
      <c r="AR319" s="44">
        <f>MIN(N(Debts!$E$13),AU318+AQ319)</f>
        <v/>
      </c>
      <c r="AS319" s="44">
        <f>AU318+AQ319-AR319</f>
        <v/>
      </c>
      <c r="AT319" s="44">
        <f>MIN(AS319,MAX(0,$C319-SUMIFS($H319:$AU319,$H$6:$AU$6,"Rest",$H$5:$AU$5,"&lt;"&amp;AS$5)))</f>
        <v/>
      </c>
      <c r="AU319" s="44">
        <f>ROUND(AS319-AT319,2)</f>
        <v/>
      </c>
    </row>
    <row r="320">
      <c r="A320" s="43" t="n">
        <v>313</v>
      </c>
      <c r="B320" s="45">
        <f>EDATE(Plan!$C$7,A320-1)</f>
        <v/>
      </c>
      <c r="C320" s="46">
        <f>IF(F319&lt;=0.005,0,MAX(0,Plan!$C$6-SUMIF($H$6:$AU$6,"Min paid",H320:AU320)))</f>
        <v/>
      </c>
      <c r="D320" s="46">
        <f>SUMIF($H$6:$AU$6,"Interest",H320:AU320)</f>
        <v/>
      </c>
      <c r="E320" s="46">
        <f>SUMIF($H$6:$AU$6,"Min paid",H320:AU320)+SUMIF($H$6:$AU$6,"Extra paid",H320:AU320)</f>
        <v/>
      </c>
      <c r="F320" s="46">
        <f>SUMIF($H$6:$AU$6,"Balance",H320:AU320)</f>
        <v/>
      </c>
      <c r="G320" s="47">
        <f>IF(AND(F320&lt;=0.005,F319&gt;0.005),A320,"")</f>
        <v/>
      </c>
      <c r="H320" s="44">
        <f>ROUND(L319*N(Debts!$D$6)/12,2)</f>
        <v/>
      </c>
      <c r="I320" s="44">
        <f>MIN(N(Debts!$E$6),L319+H320)</f>
        <v/>
      </c>
      <c r="J320" s="44">
        <f>L319+H320-I320</f>
        <v/>
      </c>
      <c r="K320" s="44">
        <f>MIN(J320,MAX(0,$C320-SUMIFS($H320:$AU320,$H$6:$AU$6,"Rest",$H$5:$AU$5,"&lt;"&amp;J$5)))</f>
        <v/>
      </c>
      <c r="L320" s="44">
        <f>ROUND(J320-K320,2)</f>
        <v/>
      </c>
      <c r="M320" s="44">
        <f>ROUND(Q319*N(Debts!$D$7)/12,2)</f>
        <v/>
      </c>
      <c r="N320" s="44">
        <f>MIN(N(Debts!$E$7),Q319+M320)</f>
        <v/>
      </c>
      <c r="O320" s="44">
        <f>Q319+M320-N320</f>
        <v/>
      </c>
      <c r="P320" s="44">
        <f>MIN(O320,MAX(0,$C320-SUMIFS($H320:$AU320,$H$6:$AU$6,"Rest",$H$5:$AU$5,"&lt;"&amp;O$5)))</f>
        <v/>
      </c>
      <c r="Q320" s="44">
        <f>ROUND(O320-P320,2)</f>
        <v/>
      </c>
      <c r="R320" s="44">
        <f>ROUND(V319*N(Debts!$D$8)/12,2)</f>
        <v/>
      </c>
      <c r="S320" s="44">
        <f>MIN(N(Debts!$E$8),V319+R320)</f>
        <v/>
      </c>
      <c r="T320" s="44">
        <f>V319+R320-S320</f>
        <v/>
      </c>
      <c r="U320" s="44">
        <f>MIN(T320,MAX(0,$C320-SUMIFS($H320:$AU320,$H$6:$AU$6,"Rest",$H$5:$AU$5,"&lt;"&amp;T$5)))</f>
        <v/>
      </c>
      <c r="V320" s="44">
        <f>ROUND(T320-U320,2)</f>
        <v/>
      </c>
      <c r="W320" s="44">
        <f>ROUND(AA319*N(Debts!$D$9)/12,2)</f>
        <v/>
      </c>
      <c r="X320" s="44">
        <f>MIN(N(Debts!$E$9),AA319+W320)</f>
        <v/>
      </c>
      <c r="Y320" s="44">
        <f>AA319+W320-X320</f>
        <v/>
      </c>
      <c r="Z320" s="44">
        <f>MIN(Y320,MAX(0,$C320-SUMIFS($H320:$AU320,$H$6:$AU$6,"Rest",$H$5:$AU$5,"&lt;"&amp;Y$5)))</f>
        <v/>
      </c>
      <c r="AA320" s="44">
        <f>ROUND(Y320-Z320,2)</f>
        <v/>
      </c>
      <c r="AB320" s="44">
        <f>ROUND(AF319*N(Debts!$D$10)/12,2)</f>
        <v/>
      </c>
      <c r="AC320" s="44">
        <f>MIN(N(Debts!$E$10),AF319+AB320)</f>
        <v/>
      </c>
      <c r="AD320" s="44">
        <f>AF319+AB320-AC320</f>
        <v/>
      </c>
      <c r="AE320" s="44">
        <f>MIN(AD320,MAX(0,$C320-SUMIFS($H320:$AU320,$H$6:$AU$6,"Rest",$H$5:$AU$5,"&lt;"&amp;AD$5)))</f>
        <v/>
      </c>
      <c r="AF320" s="44">
        <f>ROUND(AD320-AE320,2)</f>
        <v/>
      </c>
      <c r="AG320" s="44">
        <f>ROUND(AK319*N(Debts!$D$11)/12,2)</f>
        <v/>
      </c>
      <c r="AH320" s="44">
        <f>MIN(N(Debts!$E$11),AK319+AG320)</f>
        <v/>
      </c>
      <c r="AI320" s="44">
        <f>AK319+AG320-AH320</f>
        <v/>
      </c>
      <c r="AJ320" s="44">
        <f>MIN(AI320,MAX(0,$C320-SUMIFS($H320:$AU320,$H$6:$AU$6,"Rest",$H$5:$AU$5,"&lt;"&amp;AI$5)))</f>
        <v/>
      </c>
      <c r="AK320" s="44">
        <f>ROUND(AI320-AJ320,2)</f>
        <v/>
      </c>
      <c r="AL320" s="44">
        <f>ROUND(AP319*N(Debts!$D$12)/12,2)</f>
        <v/>
      </c>
      <c r="AM320" s="44">
        <f>MIN(N(Debts!$E$12),AP319+AL320)</f>
        <v/>
      </c>
      <c r="AN320" s="44">
        <f>AP319+AL320-AM320</f>
        <v/>
      </c>
      <c r="AO320" s="44">
        <f>MIN(AN320,MAX(0,$C320-SUMIFS($H320:$AU320,$H$6:$AU$6,"Rest",$H$5:$AU$5,"&lt;"&amp;AN$5)))</f>
        <v/>
      </c>
      <c r="AP320" s="44">
        <f>ROUND(AN320-AO320,2)</f>
        <v/>
      </c>
      <c r="AQ320" s="44">
        <f>ROUND(AU319*N(Debts!$D$13)/12,2)</f>
        <v/>
      </c>
      <c r="AR320" s="44">
        <f>MIN(N(Debts!$E$13),AU319+AQ320)</f>
        <v/>
      </c>
      <c r="AS320" s="44">
        <f>AU319+AQ320-AR320</f>
        <v/>
      </c>
      <c r="AT320" s="44">
        <f>MIN(AS320,MAX(0,$C320-SUMIFS($H320:$AU320,$H$6:$AU$6,"Rest",$H$5:$AU$5,"&lt;"&amp;AS$5)))</f>
        <v/>
      </c>
      <c r="AU320" s="44">
        <f>ROUND(AS320-AT320,2)</f>
        <v/>
      </c>
    </row>
    <row r="321">
      <c r="A321" s="43" t="n">
        <v>314</v>
      </c>
      <c r="B321" s="45">
        <f>EDATE(Plan!$C$7,A321-1)</f>
        <v/>
      </c>
      <c r="C321" s="46">
        <f>IF(F320&lt;=0.005,0,MAX(0,Plan!$C$6-SUMIF($H$6:$AU$6,"Min paid",H321:AU321)))</f>
        <v/>
      </c>
      <c r="D321" s="46">
        <f>SUMIF($H$6:$AU$6,"Interest",H321:AU321)</f>
        <v/>
      </c>
      <c r="E321" s="46">
        <f>SUMIF($H$6:$AU$6,"Min paid",H321:AU321)+SUMIF($H$6:$AU$6,"Extra paid",H321:AU321)</f>
        <v/>
      </c>
      <c r="F321" s="46">
        <f>SUMIF($H$6:$AU$6,"Balance",H321:AU321)</f>
        <v/>
      </c>
      <c r="G321" s="47">
        <f>IF(AND(F321&lt;=0.005,F320&gt;0.005),A321,"")</f>
        <v/>
      </c>
      <c r="H321" s="44">
        <f>ROUND(L320*N(Debts!$D$6)/12,2)</f>
        <v/>
      </c>
      <c r="I321" s="44">
        <f>MIN(N(Debts!$E$6),L320+H321)</f>
        <v/>
      </c>
      <c r="J321" s="44">
        <f>L320+H321-I321</f>
        <v/>
      </c>
      <c r="K321" s="44">
        <f>MIN(J321,MAX(0,$C321-SUMIFS($H321:$AU321,$H$6:$AU$6,"Rest",$H$5:$AU$5,"&lt;"&amp;J$5)))</f>
        <v/>
      </c>
      <c r="L321" s="44">
        <f>ROUND(J321-K321,2)</f>
        <v/>
      </c>
      <c r="M321" s="44">
        <f>ROUND(Q320*N(Debts!$D$7)/12,2)</f>
        <v/>
      </c>
      <c r="N321" s="44">
        <f>MIN(N(Debts!$E$7),Q320+M321)</f>
        <v/>
      </c>
      <c r="O321" s="44">
        <f>Q320+M321-N321</f>
        <v/>
      </c>
      <c r="P321" s="44">
        <f>MIN(O321,MAX(0,$C321-SUMIFS($H321:$AU321,$H$6:$AU$6,"Rest",$H$5:$AU$5,"&lt;"&amp;O$5)))</f>
        <v/>
      </c>
      <c r="Q321" s="44">
        <f>ROUND(O321-P321,2)</f>
        <v/>
      </c>
      <c r="R321" s="44">
        <f>ROUND(V320*N(Debts!$D$8)/12,2)</f>
        <v/>
      </c>
      <c r="S321" s="44">
        <f>MIN(N(Debts!$E$8),V320+R321)</f>
        <v/>
      </c>
      <c r="T321" s="44">
        <f>V320+R321-S321</f>
        <v/>
      </c>
      <c r="U321" s="44">
        <f>MIN(T321,MAX(0,$C321-SUMIFS($H321:$AU321,$H$6:$AU$6,"Rest",$H$5:$AU$5,"&lt;"&amp;T$5)))</f>
        <v/>
      </c>
      <c r="V321" s="44">
        <f>ROUND(T321-U321,2)</f>
        <v/>
      </c>
      <c r="W321" s="44">
        <f>ROUND(AA320*N(Debts!$D$9)/12,2)</f>
        <v/>
      </c>
      <c r="X321" s="44">
        <f>MIN(N(Debts!$E$9),AA320+W321)</f>
        <v/>
      </c>
      <c r="Y321" s="44">
        <f>AA320+W321-X321</f>
        <v/>
      </c>
      <c r="Z321" s="44">
        <f>MIN(Y321,MAX(0,$C321-SUMIFS($H321:$AU321,$H$6:$AU$6,"Rest",$H$5:$AU$5,"&lt;"&amp;Y$5)))</f>
        <v/>
      </c>
      <c r="AA321" s="44">
        <f>ROUND(Y321-Z321,2)</f>
        <v/>
      </c>
      <c r="AB321" s="44">
        <f>ROUND(AF320*N(Debts!$D$10)/12,2)</f>
        <v/>
      </c>
      <c r="AC321" s="44">
        <f>MIN(N(Debts!$E$10),AF320+AB321)</f>
        <v/>
      </c>
      <c r="AD321" s="44">
        <f>AF320+AB321-AC321</f>
        <v/>
      </c>
      <c r="AE321" s="44">
        <f>MIN(AD321,MAX(0,$C321-SUMIFS($H321:$AU321,$H$6:$AU$6,"Rest",$H$5:$AU$5,"&lt;"&amp;AD$5)))</f>
        <v/>
      </c>
      <c r="AF321" s="44">
        <f>ROUND(AD321-AE321,2)</f>
        <v/>
      </c>
      <c r="AG321" s="44">
        <f>ROUND(AK320*N(Debts!$D$11)/12,2)</f>
        <v/>
      </c>
      <c r="AH321" s="44">
        <f>MIN(N(Debts!$E$11),AK320+AG321)</f>
        <v/>
      </c>
      <c r="AI321" s="44">
        <f>AK320+AG321-AH321</f>
        <v/>
      </c>
      <c r="AJ321" s="44">
        <f>MIN(AI321,MAX(0,$C321-SUMIFS($H321:$AU321,$H$6:$AU$6,"Rest",$H$5:$AU$5,"&lt;"&amp;AI$5)))</f>
        <v/>
      </c>
      <c r="AK321" s="44">
        <f>ROUND(AI321-AJ321,2)</f>
        <v/>
      </c>
      <c r="AL321" s="44">
        <f>ROUND(AP320*N(Debts!$D$12)/12,2)</f>
        <v/>
      </c>
      <c r="AM321" s="44">
        <f>MIN(N(Debts!$E$12),AP320+AL321)</f>
        <v/>
      </c>
      <c r="AN321" s="44">
        <f>AP320+AL321-AM321</f>
        <v/>
      </c>
      <c r="AO321" s="44">
        <f>MIN(AN321,MAX(0,$C321-SUMIFS($H321:$AU321,$H$6:$AU$6,"Rest",$H$5:$AU$5,"&lt;"&amp;AN$5)))</f>
        <v/>
      </c>
      <c r="AP321" s="44">
        <f>ROUND(AN321-AO321,2)</f>
        <v/>
      </c>
      <c r="AQ321" s="44">
        <f>ROUND(AU320*N(Debts!$D$13)/12,2)</f>
        <v/>
      </c>
      <c r="AR321" s="44">
        <f>MIN(N(Debts!$E$13),AU320+AQ321)</f>
        <v/>
      </c>
      <c r="AS321" s="44">
        <f>AU320+AQ321-AR321</f>
        <v/>
      </c>
      <c r="AT321" s="44">
        <f>MIN(AS321,MAX(0,$C321-SUMIFS($H321:$AU321,$H$6:$AU$6,"Rest",$H$5:$AU$5,"&lt;"&amp;AS$5)))</f>
        <v/>
      </c>
      <c r="AU321" s="44">
        <f>ROUND(AS321-AT321,2)</f>
        <v/>
      </c>
    </row>
    <row r="322">
      <c r="A322" s="43" t="n">
        <v>315</v>
      </c>
      <c r="B322" s="45">
        <f>EDATE(Plan!$C$7,A322-1)</f>
        <v/>
      </c>
      <c r="C322" s="46">
        <f>IF(F321&lt;=0.005,0,MAX(0,Plan!$C$6-SUMIF($H$6:$AU$6,"Min paid",H322:AU322)))</f>
        <v/>
      </c>
      <c r="D322" s="46">
        <f>SUMIF($H$6:$AU$6,"Interest",H322:AU322)</f>
        <v/>
      </c>
      <c r="E322" s="46">
        <f>SUMIF($H$6:$AU$6,"Min paid",H322:AU322)+SUMIF($H$6:$AU$6,"Extra paid",H322:AU322)</f>
        <v/>
      </c>
      <c r="F322" s="46">
        <f>SUMIF($H$6:$AU$6,"Balance",H322:AU322)</f>
        <v/>
      </c>
      <c r="G322" s="47">
        <f>IF(AND(F322&lt;=0.005,F321&gt;0.005),A322,"")</f>
        <v/>
      </c>
      <c r="H322" s="44">
        <f>ROUND(L321*N(Debts!$D$6)/12,2)</f>
        <v/>
      </c>
      <c r="I322" s="44">
        <f>MIN(N(Debts!$E$6),L321+H322)</f>
        <v/>
      </c>
      <c r="J322" s="44">
        <f>L321+H322-I322</f>
        <v/>
      </c>
      <c r="K322" s="44">
        <f>MIN(J322,MAX(0,$C322-SUMIFS($H322:$AU322,$H$6:$AU$6,"Rest",$H$5:$AU$5,"&lt;"&amp;J$5)))</f>
        <v/>
      </c>
      <c r="L322" s="44">
        <f>ROUND(J322-K322,2)</f>
        <v/>
      </c>
      <c r="M322" s="44">
        <f>ROUND(Q321*N(Debts!$D$7)/12,2)</f>
        <v/>
      </c>
      <c r="N322" s="44">
        <f>MIN(N(Debts!$E$7),Q321+M322)</f>
        <v/>
      </c>
      <c r="O322" s="44">
        <f>Q321+M322-N322</f>
        <v/>
      </c>
      <c r="P322" s="44">
        <f>MIN(O322,MAX(0,$C322-SUMIFS($H322:$AU322,$H$6:$AU$6,"Rest",$H$5:$AU$5,"&lt;"&amp;O$5)))</f>
        <v/>
      </c>
      <c r="Q322" s="44">
        <f>ROUND(O322-P322,2)</f>
        <v/>
      </c>
      <c r="R322" s="44">
        <f>ROUND(V321*N(Debts!$D$8)/12,2)</f>
        <v/>
      </c>
      <c r="S322" s="44">
        <f>MIN(N(Debts!$E$8),V321+R322)</f>
        <v/>
      </c>
      <c r="T322" s="44">
        <f>V321+R322-S322</f>
        <v/>
      </c>
      <c r="U322" s="44">
        <f>MIN(T322,MAX(0,$C322-SUMIFS($H322:$AU322,$H$6:$AU$6,"Rest",$H$5:$AU$5,"&lt;"&amp;T$5)))</f>
        <v/>
      </c>
      <c r="V322" s="44">
        <f>ROUND(T322-U322,2)</f>
        <v/>
      </c>
      <c r="W322" s="44">
        <f>ROUND(AA321*N(Debts!$D$9)/12,2)</f>
        <v/>
      </c>
      <c r="X322" s="44">
        <f>MIN(N(Debts!$E$9),AA321+W322)</f>
        <v/>
      </c>
      <c r="Y322" s="44">
        <f>AA321+W322-X322</f>
        <v/>
      </c>
      <c r="Z322" s="44">
        <f>MIN(Y322,MAX(0,$C322-SUMIFS($H322:$AU322,$H$6:$AU$6,"Rest",$H$5:$AU$5,"&lt;"&amp;Y$5)))</f>
        <v/>
      </c>
      <c r="AA322" s="44">
        <f>ROUND(Y322-Z322,2)</f>
        <v/>
      </c>
      <c r="AB322" s="44">
        <f>ROUND(AF321*N(Debts!$D$10)/12,2)</f>
        <v/>
      </c>
      <c r="AC322" s="44">
        <f>MIN(N(Debts!$E$10),AF321+AB322)</f>
        <v/>
      </c>
      <c r="AD322" s="44">
        <f>AF321+AB322-AC322</f>
        <v/>
      </c>
      <c r="AE322" s="44">
        <f>MIN(AD322,MAX(0,$C322-SUMIFS($H322:$AU322,$H$6:$AU$6,"Rest",$H$5:$AU$5,"&lt;"&amp;AD$5)))</f>
        <v/>
      </c>
      <c r="AF322" s="44">
        <f>ROUND(AD322-AE322,2)</f>
        <v/>
      </c>
      <c r="AG322" s="44">
        <f>ROUND(AK321*N(Debts!$D$11)/12,2)</f>
        <v/>
      </c>
      <c r="AH322" s="44">
        <f>MIN(N(Debts!$E$11),AK321+AG322)</f>
        <v/>
      </c>
      <c r="AI322" s="44">
        <f>AK321+AG322-AH322</f>
        <v/>
      </c>
      <c r="AJ322" s="44">
        <f>MIN(AI322,MAX(0,$C322-SUMIFS($H322:$AU322,$H$6:$AU$6,"Rest",$H$5:$AU$5,"&lt;"&amp;AI$5)))</f>
        <v/>
      </c>
      <c r="AK322" s="44">
        <f>ROUND(AI322-AJ322,2)</f>
        <v/>
      </c>
      <c r="AL322" s="44">
        <f>ROUND(AP321*N(Debts!$D$12)/12,2)</f>
        <v/>
      </c>
      <c r="AM322" s="44">
        <f>MIN(N(Debts!$E$12),AP321+AL322)</f>
        <v/>
      </c>
      <c r="AN322" s="44">
        <f>AP321+AL322-AM322</f>
        <v/>
      </c>
      <c r="AO322" s="44">
        <f>MIN(AN322,MAX(0,$C322-SUMIFS($H322:$AU322,$H$6:$AU$6,"Rest",$H$5:$AU$5,"&lt;"&amp;AN$5)))</f>
        <v/>
      </c>
      <c r="AP322" s="44">
        <f>ROUND(AN322-AO322,2)</f>
        <v/>
      </c>
      <c r="AQ322" s="44">
        <f>ROUND(AU321*N(Debts!$D$13)/12,2)</f>
        <v/>
      </c>
      <c r="AR322" s="44">
        <f>MIN(N(Debts!$E$13),AU321+AQ322)</f>
        <v/>
      </c>
      <c r="AS322" s="44">
        <f>AU321+AQ322-AR322</f>
        <v/>
      </c>
      <c r="AT322" s="44">
        <f>MIN(AS322,MAX(0,$C322-SUMIFS($H322:$AU322,$H$6:$AU$6,"Rest",$H$5:$AU$5,"&lt;"&amp;AS$5)))</f>
        <v/>
      </c>
      <c r="AU322" s="44">
        <f>ROUND(AS322-AT322,2)</f>
        <v/>
      </c>
    </row>
    <row r="323">
      <c r="A323" s="43" t="n">
        <v>316</v>
      </c>
      <c r="B323" s="45">
        <f>EDATE(Plan!$C$7,A323-1)</f>
        <v/>
      </c>
      <c r="C323" s="46">
        <f>IF(F322&lt;=0.005,0,MAX(0,Plan!$C$6-SUMIF($H$6:$AU$6,"Min paid",H323:AU323)))</f>
        <v/>
      </c>
      <c r="D323" s="46">
        <f>SUMIF($H$6:$AU$6,"Interest",H323:AU323)</f>
        <v/>
      </c>
      <c r="E323" s="46">
        <f>SUMIF($H$6:$AU$6,"Min paid",H323:AU323)+SUMIF($H$6:$AU$6,"Extra paid",H323:AU323)</f>
        <v/>
      </c>
      <c r="F323" s="46">
        <f>SUMIF($H$6:$AU$6,"Balance",H323:AU323)</f>
        <v/>
      </c>
      <c r="G323" s="47">
        <f>IF(AND(F323&lt;=0.005,F322&gt;0.005),A323,"")</f>
        <v/>
      </c>
      <c r="H323" s="44">
        <f>ROUND(L322*N(Debts!$D$6)/12,2)</f>
        <v/>
      </c>
      <c r="I323" s="44">
        <f>MIN(N(Debts!$E$6),L322+H323)</f>
        <v/>
      </c>
      <c r="J323" s="44">
        <f>L322+H323-I323</f>
        <v/>
      </c>
      <c r="K323" s="44">
        <f>MIN(J323,MAX(0,$C323-SUMIFS($H323:$AU323,$H$6:$AU$6,"Rest",$H$5:$AU$5,"&lt;"&amp;J$5)))</f>
        <v/>
      </c>
      <c r="L323" s="44">
        <f>ROUND(J323-K323,2)</f>
        <v/>
      </c>
      <c r="M323" s="44">
        <f>ROUND(Q322*N(Debts!$D$7)/12,2)</f>
        <v/>
      </c>
      <c r="N323" s="44">
        <f>MIN(N(Debts!$E$7),Q322+M323)</f>
        <v/>
      </c>
      <c r="O323" s="44">
        <f>Q322+M323-N323</f>
        <v/>
      </c>
      <c r="P323" s="44">
        <f>MIN(O323,MAX(0,$C323-SUMIFS($H323:$AU323,$H$6:$AU$6,"Rest",$H$5:$AU$5,"&lt;"&amp;O$5)))</f>
        <v/>
      </c>
      <c r="Q323" s="44">
        <f>ROUND(O323-P323,2)</f>
        <v/>
      </c>
      <c r="R323" s="44">
        <f>ROUND(V322*N(Debts!$D$8)/12,2)</f>
        <v/>
      </c>
      <c r="S323" s="44">
        <f>MIN(N(Debts!$E$8),V322+R323)</f>
        <v/>
      </c>
      <c r="T323" s="44">
        <f>V322+R323-S323</f>
        <v/>
      </c>
      <c r="U323" s="44">
        <f>MIN(T323,MAX(0,$C323-SUMIFS($H323:$AU323,$H$6:$AU$6,"Rest",$H$5:$AU$5,"&lt;"&amp;T$5)))</f>
        <v/>
      </c>
      <c r="V323" s="44">
        <f>ROUND(T323-U323,2)</f>
        <v/>
      </c>
      <c r="W323" s="44">
        <f>ROUND(AA322*N(Debts!$D$9)/12,2)</f>
        <v/>
      </c>
      <c r="X323" s="44">
        <f>MIN(N(Debts!$E$9),AA322+W323)</f>
        <v/>
      </c>
      <c r="Y323" s="44">
        <f>AA322+W323-X323</f>
        <v/>
      </c>
      <c r="Z323" s="44">
        <f>MIN(Y323,MAX(0,$C323-SUMIFS($H323:$AU323,$H$6:$AU$6,"Rest",$H$5:$AU$5,"&lt;"&amp;Y$5)))</f>
        <v/>
      </c>
      <c r="AA323" s="44">
        <f>ROUND(Y323-Z323,2)</f>
        <v/>
      </c>
      <c r="AB323" s="44">
        <f>ROUND(AF322*N(Debts!$D$10)/12,2)</f>
        <v/>
      </c>
      <c r="AC323" s="44">
        <f>MIN(N(Debts!$E$10),AF322+AB323)</f>
        <v/>
      </c>
      <c r="AD323" s="44">
        <f>AF322+AB323-AC323</f>
        <v/>
      </c>
      <c r="AE323" s="44">
        <f>MIN(AD323,MAX(0,$C323-SUMIFS($H323:$AU323,$H$6:$AU$6,"Rest",$H$5:$AU$5,"&lt;"&amp;AD$5)))</f>
        <v/>
      </c>
      <c r="AF323" s="44">
        <f>ROUND(AD323-AE323,2)</f>
        <v/>
      </c>
      <c r="AG323" s="44">
        <f>ROUND(AK322*N(Debts!$D$11)/12,2)</f>
        <v/>
      </c>
      <c r="AH323" s="44">
        <f>MIN(N(Debts!$E$11),AK322+AG323)</f>
        <v/>
      </c>
      <c r="AI323" s="44">
        <f>AK322+AG323-AH323</f>
        <v/>
      </c>
      <c r="AJ323" s="44">
        <f>MIN(AI323,MAX(0,$C323-SUMIFS($H323:$AU323,$H$6:$AU$6,"Rest",$H$5:$AU$5,"&lt;"&amp;AI$5)))</f>
        <v/>
      </c>
      <c r="AK323" s="44">
        <f>ROUND(AI323-AJ323,2)</f>
        <v/>
      </c>
      <c r="AL323" s="44">
        <f>ROUND(AP322*N(Debts!$D$12)/12,2)</f>
        <v/>
      </c>
      <c r="AM323" s="44">
        <f>MIN(N(Debts!$E$12),AP322+AL323)</f>
        <v/>
      </c>
      <c r="AN323" s="44">
        <f>AP322+AL323-AM323</f>
        <v/>
      </c>
      <c r="AO323" s="44">
        <f>MIN(AN323,MAX(0,$C323-SUMIFS($H323:$AU323,$H$6:$AU$6,"Rest",$H$5:$AU$5,"&lt;"&amp;AN$5)))</f>
        <v/>
      </c>
      <c r="AP323" s="44">
        <f>ROUND(AN323-AO323,2)</f>
        <v/>
      </c>
      <c r="AQ323" s="44">
        <f>ROUND(AU322*N(Debts!$D$13)/12,2)</f>
        <v/>
      </c>
      <c r="AR323" s="44">
        <f>MIN(N(Debts!$E$13),AU322+AQ323)</f>
        <v/>
      </c>
      <c r="AS323" s="44">
        <f>AU322+AQ323-AR323</f>
        <v/>
      </c>
      <c r="AT323" s="44">
        <f>MIN(AS323,MAX(0,$C323-SUMIFS($H323:$AU323,$H$6:$AU$6,"Rest",$H$5:$AU$5,"&lt;"&amp;AS$5)))</f>
        <v/>
      </c>
      <c r="AU323" s="44">
        <f>ROUND(AS323-AT323,2)</f>
        <v/>
      </c>
    </row>
    <row r="324">
      <c r="A324" s="43" t="n">
        <v>317</v>
      </c>
      <c r="B324" s="45">
        <f>EDATE(Plan!$C$7,A324-1)</f>
        <v/>
      </c>
      <c r="C324" s="46">
        <f>IF(F323&lt;=0.005,0,MAX(0,Plan!$C$6-SUMIF($H$6:$AU$6,"Min paid",H324:AU324)))</f>
        <v/>
      </c>
      <c r="D324" s="46">
        <f>SUMIF($H$6:$AU$6,"Interest",H324:AU324)</f>
        <v/>
      </c>
      <c r="E324" s="46">
        <f>SUMIF($H$6:$AU$6,"Min paid",H324:AU324)+SUMIF($H$6:$AU$6,"Extra paid",H324:AU324)</f>
        <v/>
      </c>
      <c r="F324" s="46">
        <f>SUMIF($H$6:$AU$6,"Balance",H324:AU324)</f>
        <v/>
      </c>
      <c r="G324" s="47">
        <f>IF(AND(F324&lt;=0.005,F323&gt;0.005),A324,"")</f>
        <v/>
      </c>
      <c r="H324" s="44">
        <f>ROUND(L323*N(Debts!$D$6)/12,2)</f>
        <v/>
      </c>
      <c r="I324" s="44">
        <f>MIN(N(Debts!$E$6),L323+H324)</f>
        <v/>
      </c>
      <c r="J324" s="44">
        <f>L323+H324-I324</f>
        <v/>
      </c>
      <c r="K324" s="44">
        <f>MIN(J324,MAX(0,$C324-SUMIFS($H324:$AU324,$H$6:$AU$6,"Rest",$H$5:$AU$5,"&lt;"&amp;J$5)))</f>
        <v/>
      </c>
      <c r="L324" s="44">
        <f>ROUND(J324-K324,2)</f>
        <v/>
      </c>
      <c r="M324" s="44">
        <f>ROUND(Q323*N(Debts!$D$7)/12,2)</f>
        <v/>
      </c>
      <c r="N324" s="44">
        <f>MIN(N(Debts!$E$7),Q323+M324)</f>
        <v/>
      </c>
      <c r="O324" s="44">
        <f>Q323+M324-N324</f>
        <v/>
      </c>
      <c r="P324" s="44">
        <f>MIN(O324,MAX(0,$C324-SUMIFS($H324:$AU324,$H$6:$AU$6,"Rest",$H$5:$AU$5,"&lt;"&amp;O$5)))</f>
        <v/>
      </c>
      <c r="Q324" s="44">
        <f>ROUND(O324-P324,2)</f>
        <v/>
      </c>
      <c r="R324" s="44">
        <f>ROUND(V323*N(Debts!$D$8)/12,2)</f>
        <v/>
      </c>
      <c r="S324" s="44">
        <f>MIN(N(Debts!$E$8),V323+R324)</f>
        <v/>
      </c>
      <c r="T324" s="44">
        <f>V323+R324-S324</f>
        <v/>
      </c>
      <c r="U324" s="44">
        <f>MIN(T324,MAX(0,$C324-SUMIFS($H324:$AU324,$H$6:$AU$6,"Rest",$H$5:$AU$5,"&lt;"&amp;T$5)))</f>
        <v/>
      </c>
      <c r="V324" s="44">
        <f>ROUND(T324-U324,2)</f>
        <v/>
      </c>
      <c r="W324" s="44">
        <f>ROUND(AA323*N(Debts!$D$9)/12,2)</f>
        <v/>
      </c>
      <c r="X324" s="44">
        <f>MIN(N(Debts!$E$9),AA323+W324)</f>
        <v/>
      </c>
      <c r="Y324" s="44">
        <f>AA323+W324-X324</f>
        <v/>
      </c>
      <c r="Z324" s="44">
        <f>MIN(Y324,MAX(0,$C324-SUMIFS($H324:$AU324,$H$6:$AU$6,"Rest",$H$5:$AU$5,"&lt;"&amp;Y$5)))</f>
        <v/>
      </c>
      <c r="AA324" s="44">
        <f>ROUND(Y324-Z324,2)</f>
        <v/>
      </c>
      <c r="AB324" s="44">
        <f>ROUND(AF323*N(Debts!$D$10)/12,2)</f>
        <v/>
      </c>
      <c r="AC324" s="44">
        <f>MIN(N(Debts!$E$10),AF323+AB324)</f>
        <v/>
      </c>
      <c r="AD324" s="44">
        <f>AF323+AB324-AC324</f>
        <v/>
      </c>
      <c r="AE324" s="44">
        <f>MIN(AD324,MAX(0,$C324-SUMIFS($H324:$AU324,$H$6:$AU$6,"Rest",$H$5:$AU$5,"&lt;"&amp;AD$5)))</f>
        <v/>
      </c>
      <c r="AF324" s="44">
        <f>ROUND(AD324-AE324,2)</f>
        <v/>
      </c>
      <c r="AG324" s="44">
        <f>ROUND(AK323*N(Debts!$D$11)/12,2)</f>
        <v/>
      </c>
      <c r="AH324" s="44">
        <f>MIN(N(Debts!$E$11),AK323+AG324)</f>
        <v/>
      </c>
      <c r="AI324" s="44">
        <f>AK323+AG324-AH324</f>
        <v/>
      </c>
      <c r="AJ324" s="44">
        <f>MIN(AI324,MAX(0,$C324-SUMIFS($H324:$AU324,$H$6:$AU$6,"Rest",$H$5:$AU$5,"&lt;"&amp;AI$5)))</f>
        <v/>
      </c>
      <c r="AK324" s="44">
        <f>ROUND(AI324-AJ324,2)</f>
        <v/>
      </c>
      <c r="AL324" s="44">
        <f>ROUND(AP323*N(Debts!$D$12)/12,2)</f>
        <v/>
      </c>
      <c r="AM324" s="44">
        <f>MIN(N(Debts!$E$12),AP323+AL324)</f>
        <v/>
      </c>
      <c r="AN324" s="44">
        <f>AP323+AL324-AM324</f>
        <v/>
      </c>
      <c r="AO324" s="44">
        <f>MIN(AN324,MAX(0,$C324-SUMIFS($H324:$AU324,$H$6:$AU$6,"Rest",$H$5:$AU$5,"&lt;"&amp;AN$5)))</f>
        <v/>
      </c>
      <c r="AP324" s="44">
        <f>ROUND(AN324-AO324,2)</f>
        <v/>
      </c>
      <c r="AQ324" s="44">
        <f>ROUND(AU323*N(Debts!$D$13)/12,2)</f>
        <v/>
      </c>
      <c r="AR324" s="44">
        <f>MIN(N(Debts!$E$13),AU323+AQ324)</f>
        <v/>
      </c>
      <c r="AS324" s="44">
        <f>AU323+AQ324-AR324</f>
        <v/>
      </c>
      <c r="AT324" s="44">
        <f>MIN(AS324,MAX(0,$C324-SUMIFS($H324:$AU324,$H$6:$AU$6,"Rest",$H$5:$AU$5,"&lt;"&amp;AS$5)))</f>
        <v/>
      </c>
      <c r="AU324" s="44">
        <f>ROUND(AS324-AT324,2)</f>
        <v/>
      </c>
    </row>
    <row r="325">
      <c r="A325" s="43" t="n">
        <v>318</v>
      </c>
      <c r="B325" s="45">
        <f>EDATE(Plan!$C$7,A325-1)</f>
        <v/>
      </c>
      <c r="C325" s="46">
        <f>IF(F324&lt;=0.005,0,MAX(0,Plan!$C$6-SUMIF($H$6:$AU$6,"Min paid",H325:AU325)))</f>
        <v/>
      </c>
      <c r="D325" s="46">
        <f>SUMIF($H$6:$AU$6,"Interest",H325:AU325)</f>
        <v/>
      </c>
      <c r="E325" s="46">
        <f>SUMIF($H$6:$AU$6,"Min paid",H325:AU325)+SUMIF($H$6:$AU$6,"Extra paid",H325:AU325)</f>
        <v/>
      </c>
      <c r="F325" s="46">
        <f>SUMIF($H$6:$AU$6,"Balance",H325:AU325)</f>
        <v/>
      </c>
      <c r="G325" s="47">
        <f>IF(AND(F325&lt;=0.005,F324&gt;0.005),A325,"")</f>
        <v/>
      </c>
      <c r="H325" s="44">
        <f>ROUND(L324*N(Debts!$D$6)/12,2)</f>
        <v/>
      </c>
      <c r="I325" s="44">
        <f>MIN(N(Debts!$E$6),L324+H325)</f>
        <v/>
      </c>
      <c r="J325" s="44">
        <f>L324+H325-I325</f>
        <v/>
      </c>
      <c r="K325" s="44">
        <f>MIN(J325,MAX(0,$C325-SUMIFS($H325:$AU325,$H$6:$AU$6,"Rest",$H$5:$AU$5,"&lt;"&amp;J$5)))</f>
        <v/>
      </c>
      <c r="L325" s="44">
        <f>ROUND(J325-K325,2)</f>
        <v/>
      </c>
      <c r="M325" s="44">
        <f>ROUND(Q324*N(Debts!$D$7)/12,2)</f>
        <v/>
      </c>
      <c r="N325" s="44">
        <f>MIN(N(Debts!$E$7),Q324+M325)</f>
        <v/>
      </c>
      <c r="O325" s="44">
        <f>Q324+M325-N325</f>
        <v/>
      </c>
      <c r="P325" s="44">
        <f>MIN(O325,MAX(0,$C325-SUMIFS($H325:$AU325,$H$6:$AU$6,"Rest",$H$5:$AU$5,"&lt;"&amp;O$5)))</f>
        <v/>
      </c>
      <c r="Q325" s="44">
        <f>ROUND(O325-P325,2)</f>
        <v/>
      </c>
      <c r="R325" s="44">
        <f>ROUND(V324*N(Debts!$D$8)/12,2)</f>
        <v/>
      </c>
      <c r="S325" s="44">
        <f>MIN(N(Debts!$E$8),V324+R325)</f>
        <v/>
      </c>
      <c r="T325" s="44">
        <f>V324+R325-S325</f>
        <v/>
      </c>
      <c r="U325" s="44">
        <f>MIN(T325,MAX(0,$C325-SUMIFS($H325:$AU325,$H$6:$AU$6,"Rest",$H$5:$AU$5,"&lt;"&amp;T$5)))</f>
        <v/>
      </c>
      <c r="V325" s="44">
        <f>ROUND(T325-U325,2)</f>
        <v/>
      </c>
      <c r="W325" s="44">
        <f>ROUND(AA324*N(Debts!$D$9)/12,2)</f>
        <v/>
      </c>
      <c r="X325" s="44">
        <f>MIN(N(Debts!$E$9),AA324+W325)</f>
        <v/>
      </c>
      <c r="Y325" s="44">
        <f>AA324+W325-X325</f>
        <v/>
      </c>
      <c r="Z325" s="44">
        <f>MIN(Y325,MAX(0,$C325-SUMIFS($H325:$AU325,$H$6:$AU$6,"Rest",$H$5:$AU$5,"&lt;"&amp;Y$5)))</f>
        <v/>
      </c>
      <c r="AA325" s="44">
        <f>ROUND(Y325-Z325,2)</f>
        <v/>
      </c>
      <c r="AB325" s="44">
        <f>ROUND(AF324*N(Debts!$D$10)/12,2)</f>
        <v/>
      </c>
      <c r="AC325" s="44">
        <f>MIN(N(Debts!$E$10),AF324+AB325)</f>
        <v/>
      </c>
      <c r="AD325" s="44">
        <f>AF324+AB325-AC325</f>
        <v/>
      </c>
      <c r="AE325" s="44">
        <f>MIN(AD325,MAX(0,$C325-SUMIFS($H325:$AU325,$H$6:$AU$6,"Rest",$H$5:$AU$5,"&lt;"&amp;AD$5)))</f>
        <v/>
      </c>
      <c r="AF325" s="44">
        <f>ROUND(AD325-AE325,2)</f>
        <v/>
      </c>
      <c r="AG325" s="44">
        <f>ROUND(AK324*N(Debts!$D$11)/12,2)</f>
        <v/>
      </c>
      <c r="AH325" s="44">
        <f>MIN(N(Debts!$E$11),AK324+AG325)</f>
        <v/>
      </c>
      <c r="AI325" s="44">
        <f>AK324+AG325-AH325</f>
        <v/>
      </c>
      <c r="AJ325" s="44">
        <f>MIN(AI325,MAX(0,$C325-SUMIFS($H325:$AU325,$H$6:$AU$6,"Rest",$H$5:$AU$5,"&lt;"&amp;AI$5)))</f>
        <v/>
      </c>
      <c r="AK325" s="44">
        <f>ROUND(AI325-AJ325,2)</f>
        <v/>
      </c>
      <c r="AL325" s="44">
        <f>ROUND(AP324*N(Debts!$D$12)/12,2)</f>
        <v/>
      </c>
      <c r="AM325" s="44">
        <f>MIN(N(Debts!$E$12),AP324+AL325)</f>
        <v/>
      </c>
      <c r="AN325" s="44">
        <f>AP324+AL325-AM325</f>
        <v/>
      </c>
      <c r="AO325" s="44">
        <f>MIN(AN325,MAX(0,$C325-SUMIFS($H325:$AU325,$H$6:$AU$6,"Rest",$H$5:$AU$5,"&lt;"&amp;AN$5)))</f>
        <v/>
      </c>
      <c r="AP325" s="44">
        <f>ROUND(AN325-AO325,2)</f>
        <v/>
      </c>
      <c r="AQ325" s="44">
        <f>ROUND(AU324*N(Debts!$D$13)/12,2)</f>
        <v/>
      </c>
      <c r="AR325" s="44">
        <f>MIN(N(Debts!$E$13),AU324+AQ325)</f>
        <v/>
      </c>
      <c r="AS325" s="44">
        <f>AU324+AQ325-AR325</f>
        <v/>
      </c>
      <c r="AT325" s="44">
        <f>MIN(AS325,MAX(0,$C325-SUMIFS($H325:$AU325,$H$6:$AU$6,"Rest",$H$5:$AU$5,"&lt;"&amp;AS$5)))</f>
        <v/>
      </c>
      <c r="AU325" s="44">
        <f>ROUND(AS325-AT325,2)</f>
        <v/>
      </c>
    </row>
    <row r="326">
      <c r="A326" s="43" t="n">
        <v>319</v>
      </c>
      <c r="B326" s="45">
        <f>EDATE(Plan!$C$7,A326-1)</f>
        <v/>
      </c>
      <c r="C326" s="46">
        <f>IF(F325&lt;=0.005,0,MAX(0,Plan!$C$6-SUMIF($H$6:$AU$6,"Min paid",H326:AU326)))</f>
        <v/>
      </c>
      <c r="D326" s="46">
        <f>SUMIF($H$6:$AU$6,"Interest",H326:AU326)</f>
        <v/>
      </c>
      <c r="E326" s="46">
        <f>SUMIF($H$6:$AU$6,"Min paid",H326:AU326)+SUMIF($H$6:$AU$6,"Extra paid",H326:AU326)</f>
        <v/>
      </c>
      <c r="F326" s="46">
        <f>SUMIF($H$6:$AU$6,"Balance",H326:AU326)</f>
        <v/>
      </c>
      <c r="G326" s="47">
        <f>IF(AND(F326&lt;=0.005,F325&gt;0.005),A326,"")</f>
        <v/>
      </c>
      <c r="H326" s="44">
        <f>ROUND(L325*N(Debts!$D$6)/12,2)</f>
        <v/>
      </c>
      <c r="I326" s="44">
        <f>MIN(N(Debts!$E$6),L325+H326)</f>
        <v/>
      </c>
      <c r="J326" s="44">
        <f>L325+H326-I326</f>
        <v/>
      </c>
      <c r="K326" s="44">
        <f>MIN(J326,MAX(0,$C326-SUMIFS($H326:$AU326,$H$6:$AU$6,"Rest",$H$5:$AU$5,"&lt;"&amp;J$5)))</f>
        <v/>
      </c>
      <c r="L326" s="44">
        <f>ROUND(J326-K326,2)</f>
        <v/>
      </c>
      <c r="M326" s="44">
        <f>ROUND(Q325*N(Debts!$D$7)/12,2)</f>
        <v/>
      </c>
      <c r="N326" s="44">
        <f>MIN(N(Debts!$E$7),Q325+M326)</f>
        <v/>
      </c>
      <c r="O326" s="44">
        <f>Q325+M326-N326</f>
        <v/>
      </c>
      <c r="P326" s="44">
        <f>MIN(O326,MAX(0,$C326-SUMIFS($H326:$AU326,$H$6:$AU$6,"Rest",$H$5:$AU$5,"&lt;"&amp;O$5)))</f>
        <v/>
      </c>
      <c r="Q326" s="44">
        <f>ROUND(O326-P326,2)</f>
        <v/>
      </c>
      <c r="R326" s="44">
        <f>ROUND(V325*N(Debts!$D$8)/12,2)</f>
        <v/>
      </c>
      <c r="S326" s="44">
        <f>MIN(N(Debts!$E$8),V325+R326)</f>
        <v/>
      </c>
      <c r="T326" s="44">
        <f>V325+R326-S326</f>
        <v/>
      </c>
      <c r="U326" s="44">
        <f>MIN(T326,MAX(0,$C326-SUMIFS($H326:$AU326,$H$6:$AU$6,"Rest",$H$5:$AU$5,"&lt;"&amp;T$5)))</f>
        <v/>
      </c>
      <c r="V326" s="44">
        <f>ROUND(T326-U326,2)</f>
        <v/>
      </c>
      <c r="W326" s="44">
        <f>ROUND(AA325*N(Debts!$D$9)/12,2)</f>
        <v/>
      </c>
      <c r="X326" s="44">
        <f>MIN(N(Debts!$E$9),AA325+W326)</f>
        <v/>
      </c>
      <c r="Y326" s="44">
        <f>AA325+W326-X326</f>
        <v/>
      </c>
      <c r="Z326" s="44">
        <f>MIN(Y326,MAX(0,$C326-SUMIFS($H326:$AU326,$H$6:$AU$6,"Rest",$H$5:$AU$5,"&lt;"&amp;Y$5)))</f>
        <v/>
      </c>
      <c r="AA326" s="44">
        <f>ROUND(Y326-Z326,2)</f>
        <v/>
      </c>
      <c r="AB326" s="44">
        <f>ROUND(AF325*N(Debts!$D$10)/12,2)</f>
        <v/>
      </c>
      <c r="AC326" s="44">
        <f>MIN(N(Debts!$E$10),AF325+AB326)</f>
        <v/>
      </c>
      <c r="AD326" s="44">
        <f>AF325+AB326-AC326</f>
        <v/>
      </c>
      <c r="AE326" s="44">
        <f>MIN(AD326,MAX(0,$C326-SUMIFS($H326:$AU326,$H$6:$AU$6,"Rest",$H$5:$AU$5,"&lt;"&amp;AD$5)))</f>
        <v/>
      </c>
      <c r="AF326" s="44">
        <f>ROUND(AD326-AE326,2)</f>
        <v/>
      </c>
      <c r="AG326" s="44">
        <f>ROUND(AK325*N(Debts!$D$11)/12,2)</f>
        <v/>
      </c>
      <c r="AH326" s="44">
        <f>MIN(N(Debts!$E$11),AK325+AG326)</f>
        <v/>
      </c>
      <c r="AI326" s="44">
        <f>AK325+AG326-AH326</f>
        <v/>
      </c>
      <c r="AJ326" s="44">
        <f>MIN(AI326,MAX(0,$C326-SUMIFS($H326:$AU326,$H$6:$AU$6,"Rest",$H$5:$AU$5,"&lt;"&amp;AI$5)))</f>
        <v/>
      </c>
      <c r="AK326" s="44">
        <f>ROUND(AI326-AJ326,2)</f>
        <v/>
      </c>
      <c r="AL326" s="44">
        <f>ROUND(AP325*N(Debts!$D$12)/12,2)</f>
        <v/>
      </c>
      <c r="AM326" s="44">
        <f>MIN(N(Debts!$E$12),AP325+AL326)</f>
        <v/>
      </c>
      <c r="AN326" s="44">
        <f>AP325+AL326-AM326</f>
        <v/>
      </c>
      <c r="AO326" s="44">
        <f>MIN(AN326,MAX(0,$C326-SUMIFS($H326:$AU326,$H$6:$AU$6,"Rest",$H$5:$AU$5,"&lt;"&amp;AN$5)))</f>
        <v/>
      </c>
      <c r="AP326" s="44">
        <f>ROUND(AN326-AO326,2)</f>
        <v/>
      </c>
      <c r="AQ326" s="44">
        <f>ROUND(AU325*N(Debts!$D$13)/12,2)</f>
        <v/>
      </c>
      <c r="AR326" s="44">
        <f>MIN(N(Debts!$E$13),AU325+AQ326)</f>
        <v/>
      </c>
      <c r="AS326" s="44">
        <f>AU325+AQ326-AR326</f>
        <v/>
      </c>
      <c r="AT326" s="44">
        <f>MIN(AS326,MAX(0,$C326-SUMIFS($H326:$AU326,$H$6:$AU$6,"Rest",$H$5:$AU$5,"&lt;"&amp;AS$5)))</f>
        <v/>
      </c>
      <c r="AU326" s="44">
        <f>ROUND(AS326-AT326,2)</f>
        <v/>
      </c>
    </row>
    <row r="327">
      <c r="A327" s="43" t="n">
        <v>320</v>
      </c>
      <c r="B327" s="45">
        <f>EDATE(Plan!$C$7,A327-1)</f>
        <v/>
      </c>
      <c r="C327" s="46">
        <f>IF(F326&lt;=0.005,0,MAX(0,Plan!$C$6-SUMIF($H$6:$AU$6,"Min paid",H327:AU327)))</f>
        <v/>
      </c>
      <c r="D327" s="46">
        <f>SUMIF($H$6:$AU$6,"Interest",H327:AU327)</f>
        <v/>
      </c>
      <c r="E327" s="46">
        <f>SUMIF($H$6:$AU$6,"Min paid",H327:AU327)+SUMIF($H$6:$AU$6,"Extra paid",H327:AU327)</f>
        <v/>
      </c>
      <c r="F327" s="46">
        <f>SUMIF($H$6:$AU$6,"Balance",H327:AU327)</f>
        <v/>
      </c>
      <c r="G327" s="47">
        <f>IF(AND(F327&lt;=0.005,F326&gt;0.005),A327,"")</f>
        <v/>
      </c>
      <c r="H327" s="44">
        <f>ROUND(L326*N(Debts!$D$6)/12,2)</f>
        <v/>
      </c>
      <c r="I327" s="44">
        <f>MIN(N(Debts!$E$6),L326+H327)</f>
        <v/>
      </c>
      <c r="J327" s="44">
        <f>L326+H327-I327</f>
        <v/>
      </c>
      <c r="K327" s="44">
        <f>MIN(J327,MAX(0,$C327-SUMIFS($H327:$AU327,$H$6:$AU$6,"Rest",$H$5:$AU$5,"&lt;"&amp;J$5)))</f>
        <v/>
      </c>
      <c r="L327" s="44">
        <f>ROUND(J327-K327,2)</f>
        <v/>
      </c>
      <c r="M327" s="44">
        <f>ROUND(Q326*N(Debts!$D$7)/12,2)</f>
        <v/>
      </c>
      <c r="N327" s="44">
        <f>MIN(N(Debts!$E$7),Q326+M327)</f>
        <v/>
      </c>
      <c r="O327" s="44">
        <f>Q326+M327-N327</f>
        <v/>
      </c>
      <c r="P327" s="44">
        <f>MIN(O327,MAX(0,$C327-SUMIFS($H327:$AU327,$H$6:$AU$6,"Rest",$H$5:$AU$5,"&lt;"&amp;O$5)))</f>
        <v/>
      </c>
      <c r="Q327" s="44">
        <f>ROUND(O327-P327,2)</f>
        <v/>
      </c>
      <c r="R327" s="44">
        <f>ROUND(V326*N(Debts!$D$8)/12,2)</f>
        <v/>
      </c>
      <c r="S327" s="44">
        <f>MIN(N(Debts!$E$8),V326+R327)</f>
        <v/>
      </c>
      <c r="T327" s="44">
        <f>V326+R327-S327</f>
        <v/>
      </c>
      <c r="U327" s="44">
        <f>MIN(T327,MAX(0,$C327-SUMIFS($H327:$AU327,$H$6:$AU$6,"Rest",$H$5:$AU$5,"&lt;"&amp;T$5)))</f>
        <v/>
      </c>
      <c r="V327" s="44">
        <f>ROUND(T327-U327,2)</f>
        <v/>
      </c>
      <c r="W327" s="44">
        <f>ROUND(AA326*N(Debts!$D$9)/12,2)</f>
        <v/>
      </c>
      <c r="X327" s="44">
        <f>MIN(N(Debts!$E$9),AA326+W327)</f>
        <v/>
      </c>
      <c r="Y327" s="44">
        <f>AA326+W327-X327</f>
        <v/>
      </c>
      <c r="Z327" s="44">
        <f>MIN(Y327,MAX(0,$C327-SUMIFS($H327:$AU327,$H$6:$AU$6,"Rest",$H$5:$AU$5,"&lt;"&amp;Y$5)))</f>
        <v/>
      </c>
      <c r="AA327" s="44">
        <f>ROUND(Y327-Z327,2)</f>
        <v/>
      </c>
      <c r="AB327" s="44">
        <f>ROUND(AF326*N(Debts!$D$10)/12,2)</f>
        <v/>
      </c>
      <c r="AC327" s="44">
        <f>MIN(N(Debts!$E$10),AF326+AB327)</f>
        <v/>
      </c>
      <c r="AD327" s="44">
        <f>AF326+AB327-AC327</f>
        <v/>
      </c>
      <c r="AE327" s="44">
        <f>MIN(AD327,MAX(0,$C327-SUMIFS($H327:$AU327,$H$6:$AU$6,"Rest",$H$5:$AU$5,"&lt;"&amp;AD$5)))</f>
        <v/>
      </c>
      <c r="AF327" s="44">
        <f>ROUND(AD327-AE327,2)</f>
        <v/>
      </c>
      <c r="AG327" s="44">
        <f>ROUND(AK326*N(Debts!$D$11)/12,2)</f>
        <v/>
      </c>
      <c r="AH327" s="44">
        <f>MIN(N(Debts!$E$11),AK326+AG327)</f>
        <v/>
      </c>
      <c r="AI327" s="44">
        <f>AK326+AG327-AH327</f>
        <v/>
      </c>
      <c r="AJ327" s="44">
        <f>MIN(AI327,MAX(0,$C327-SUMIFS($H327:$AU327,$H$6:$AU$6,"Rest",$H$5:$AU$5,"&lt;"&amp;AI$5)))</f>
        <v/>
      </c>
      <c r="AK327" s="44">
        <f>ROUND(AI327-AJ327,2)</f>
        <v/>
      </c>
      <c r="AL327" s="44">
        <f>ROUND(AP326*N(Debts!$D$12)/12,2)</f>
        <v/>
      </c>
      <c r="AM327" s="44">
        <f>MIN(N(Debts!$E$12),AP326+AL327)</f>
        <v/>
      </c>
      <c r="AN327" s="44">
        <f>AP326+AL327-AM327</f>
        <v/>
      </c>
      <c r="AO327" s="44">
        <f>MIN(AN327,MAX(0,$C327-SUMIFS($H327:$AU327,$H$6:$AU$6,"Rest",$H$5:$AU$5,"&lt;"&amp;AN$5)))</f>
        <v/>
      </c>
      <c r="AP327" s="44">
        <f>ROUND(AN327-AO327,2)</f>
        <v/>
      </c>
      <c r="AQ327" s="44">
        <f>ROUND(AU326*N(Debts!$D$13)/12,2)</f>
        <v/>
      </c>
      <c r="AR327" s="44">
        <f>MIN(N(Debts!$E$13),AU326+AQ327)</f>
        <v/>
      </c>
      <c r="AS327" s="44">
        <f>AU326+AQ327-AR327</f>
        <v/>
      </c>
      <c r="AT327" s="44">
        <f>MIN(AS327,MAX(0,$C327-SUMIFS($H327:$AU327,$H$6:$AU$6,"Rest",$H$5:$AU$5,"&lt;"&amp;AS$5)))</f>
        <v/>
      </c>
      <c r="AU327" s="44">
        <f>ROUND(AS327-AT327,2)</f>
        <v/>
      </c>
    </row>
    <row r="328">
      <c r="A328" s="43" t="n">
        <v>321</v>
      </c>
      <c r="B328" s="45">
        <f>EDATE(Plan!$C$7,A328-1)</f>
        <v/>
      </c>
      <c r="C328" s="46">
        <f>IF(F327&lt;=0.005,0,MAX(0,Plan!$C$6-SUMIF($H$6:$AU$6,"Min paid",H328:AU328)))</f>
        <v/>
      </c>
      <c r="D328" s="46">
        <f>SUMIF($H$6:$AU$6,"Interest",H328:AU328)</f>
        <v/>
      </c>
      <c r="E328" s="46">
        <f>SUMIF($H$6:$AU$6,"Min paid",H328:AU328)+SUMIF($H$6:$AU$6,"Extra paid",H328:AU328)</f>
        <v/>
      </c>
      <c r="F328" s="46">
        <f>SUMIF($H$6:$AU$6,"Balance",H328:AU328)</f>
        <v/>
      </c>
      <c r="G328" s="47">
        <f>IF(AND(F328&lt;=0.005,F327&gt;0.005),A328,"")</f>
        <v/>
      </c>
      <c r="H328" s="44">
        <f>ROUND(L327*N(Debts!$D$6)/12,2)</f>
        <v/>
      </c>
      <c r="I328" s="44">
        <f>MIN(N(Debts!$E$6),L327+H328)</f>
        <v/>
      </c>
      <c r="J328" s="44">
        <f>L327+H328-I328</f>
        <v/>
      </c>
      <c r="K328" s="44">
        <f>MIN(J328,MAX(0,$C328-SUMIFS($H328:$AU328,$H$6:$AU$6,"Rest",$H$5:$AU$5,"&lt;"&amp;J$5)))</f>
        <v/>
      </c>
      <c r="L328" s="44">
        <f>ROUND(J328-K328,2)</f>
        <v/>
      </c>
      <c r="M328" s="44">
        <f>ROUND(Q327*N(Debts!$D$7)/12,2)</f>
        <v/>
      </c>
      <c r="N328" s="44">
        <f>MIN(N(Debts!$E$7),Q327+M328)</f>
        <v/>
      </c>
      <c r="O328" s="44">
        <f>Q327+M328-N328</f>
        <v/>
      </c>
      <c r="P328" s="44">
        <f>MIN(O328,MAX(0,$C328-SUMIFS($H328:$AU328,$H$6:$AU$6,"Rest",$H$5:$AU$5,"&lt;"&amp;O$5)))</f>
        <v/>
      </c>
      <c r="Q328" s="44">
        <f>ROUND(O328-P328,2)</f>
        <v/>
      </c>
      <c r="R328" s="44">
        <f>ROUND(V327*N(Debts!$D$8)/12,2)</f>
        <v/>
      </c>
      <c r="S328" s="44">
        <f>MIN(N(Debts!$E$8),V327+R328)</f>
        <v/>
      </c>
      <c r="T328" s="44">
        <f>V327+R328-S328</f>
        <v/>
      </c>
      <c r="U328" s="44">
        <f>MIN(T328,MAX(0,$C328-SUMIFS($H328:$AU328,$H$6:$AU$6,"Rest",$H$5:$AU$5,"&lt;"&amp;T$5)))</f>
        <v/>
      </c>
      <c r="V328" s="44">
        <f>ROUND(T328-U328,2)</f>
        <v/>
      </c>
      <c r="W328" s="44">
        <f>ROUND(AA327*N(Debts!$D$9)/12,2)</f>
        <v/>
      </c>
      <c r="X328" s="44">
        <f>MIN(N(Debts!$E$9),AA327+W328)</f>
        <v/>
      </c>
      <c r="Y328" s="44">
        <f>AA327+W328-X328</f>
        <v/>
      </c>
      <c r="Z328" s="44">
        <f>MIN(Y328,MAX(0,$C328-SUMIFS($H328:$AU328,$H$6:$AU$6,"Rest",$H$5:$AU$5,"&lt;"&amp;Y$5)))</f>
        <v/>
      </c>
      <c r="AA328" s="44">
        <f>ROUND(Y328-Z328,2)</f>
        <v/>
      </c>
      <c r="AB328" s="44">
        <f>ROUND(AF327*N(Debts!$D$10)/12,2)</f>
        <v/>
      </c>
      <c r="AC328" s="44">
        <f>MIN(N(Debts!$E$10),AF327+AB328)</f>
        <v/>
      </c>
      <c r="AD328" s="44">
        <f>AF327+AB328-AC328</f>
        <v/>
      </c>
      <c r="AE328" s="44">
        <f>MIN(AD328,MAX(0,$C328-SUMIFS($H328:$AU328,$H$6:$AU$6,"Rest",$H$5:$AU$5,"&lt;"&amp;AD$5)))</f>
        <v/>
      </c>
      <c r="AF328" s="44">
        <f>ROUND(AD328-AE328,2)</f>
        <v/>
      </c>
      <c r="AG328" s="44">
        <f>ROUND(AK327*N(Debts!$D$11)/12,2)</f>
        <v/>
      </c>
      <c r="AH328" s="44">
        <f>MIN(N(Debts!$E$11),AK327+AG328)</f>
        <v/>
      </c>
      <c r="AI328" s="44">
        <f>AK327+AG328-AH328</f>
        <v/>
      </c>
      <c r="AJ328" s="44">
        <f>MIN(AI328,MAX(0,$C328-SUMIFS($H328:$AU328,$H$6:$AU$6,"Rest",$H$5:$AU$5,"&lt;"&amp;AI$5)))</f>
        <v/>
      </c>
      <c r="AK328" s="44">
        <f>ROUND(AI328-AJ328,2)</f>
        <v/>
      </c>
      <c r="AL328" s="44">
        <f>ROUND(AP327*N(Debts!$D$12)/12,2)</f>
        <v/>
      </c>
      <c r="AM328" s="44">
        <f>MIN(N(Debts!$E$12),AP327+AL328)</f>
        <v/>
      </c>
      <c r="AN328" s="44">
        <f>AP327+AL328-AM328</f>
        <v/>
      </c>
      <c r="AO328" s="44">
        <f>MIN(AN328,MAX(0,$C328-SUMIFS($H328:$AU328,$H$6:$AU$6,"Rest",$H$5:$AU$5,"&lt;"&amp;AN$5)))</f>
        <v/>
      </c>
      <c r="AP328" s="44">
        <f>ROUND(AN328-AO328,2)</f>
        <v/>
      </c>
      <c r="AQ328" s="44">
        <f>ROUND(AU327*N(Debts!$D$13)/12,2)</f>
        <v/>
      </c>
      <c r="AR328" s="44">
        <f>MIN(N(Debts!$E$13),AU327+AQ328)</f>
        <v/>
      </c>
      <c r="AS328" s="44">
        <f>AU327+AQ328-AR328</f>
        <v/>
      </c>
      <c r="AT328" s="44">
        <f>MIN(AS328,MAX(0,$C328-SUMIFS($H328:$AU328,$H$6:$AU$6,"Rest",$H$5:$AU$5,"&lt;"&amp;AS$5)))</f>
        <v/>
      </c>
      <c r="AU328" s="44">
        <f>ROUND(AS328-AT328,2)</f>
        <v/>
      </c>
    </row>
    <row r="329">
      <c r="A329" s="43" t="n">
        <v>322</v>
      </c>
      <c r="B329" s="45">
        <f>EDATE(Plan!$C$7,A329-1)</f>
        <v/>
      </c>
      <c r="C329" s="46">
        <f>IF(F328&lt;=0.005,0,MAX(0,Plan!$C$6-SUMIF($H$6:$AU$6,"Min paid",H329:AU329)))</f>
        <v/>
      </c>
      <c r="D329" s="46">
        <f>SUMIF($H$6:$AU$6,"Interest",H329:AU329)</f>
        <v/>
      </c>
      <c r="E329" s="46">
        <f>SUMIF($H$6:$AU$6,"Min paid",H329:AU329)+SUMIF($H$6:$AU$6,"Extra paid",H329:AU329)</f>
        <v/>
      </c>
      <c r="F329" s="46">
        <f>SUMIF($H$6:$AU$6,"Balance",H329:AU329)</f>
        <v/>
      </c>
      <c r="G329" s="47">
        <f>IF(AND(F329&lt;=0.005,F328&gt;0.005),A329,"")</f>
        <v/>
      </c>
      <c r="H329" s="44">
        <f>ROUND(L328*N(Debts!$D$6)/12,2)</f>
        <v/>
      </c>
      <c r="I329" s="44">
        <f>MIN(N(Debts!$E$6),L328+H329)</f>
        <v/>
      </c>
      <c r="J329" s="44">
        <f>L328+H329-I329</f>
        <v/>
      </c>
      <c r="K329" s="44">
        <f>MIN(J329,MAX(0,$C329-SUMIFS($H329:$AU329,$H$6:$AU$6,"Rest",$H$5:$AU$5,"&lt;"&amp;J$5)))</f>
        <v/>
      </c>
      <c r="L329" s="44">
        <f>ROUND(J329-K329,2)</f>
        <v/>
      </c>
      <c r="M329" s="44">
        <f>ROUND(Q328*N(Debts!$D$7)/12,2)</f>
        <v/>
      </c>
      <c r="N329" s="44">
        <f>MIN(N(Debts!$E$7),Q328+M329)</f>
        <v/>
      </c>
      <c r="O329" s="44">
        <f>Q328+M329-N329</f>
        <v/>
      </c>
      <c r="P329" s="44">
        <f>MIN(O329,MAX(0,$C329-SUMIFS($H329:$AU329,$H$6:$AU$6,"Rest",$H$5:$AU$5,"&lt;"&amp;O$5)))</f>
        <v/>
      </c>
      <c r="Q329" s="44">
        <f>ROUND(O329-P329,2)</f>
        <v/>
      </c>
      <c r="R329" s="44">
        <f>ROUND(V328*N(Debts!$D$8)/12,2)</f>
        <v/>
      </c>
      <c r="S329" s="44">
        <f>MIN(N(Debts!$E$8),V328+R329)</f>
        <v/>
      </c>
      <c r="T329" s="44">
        <f>V328+R329-S329</f>
        <v/>
      </c>
      <c r="U329" s="44">
        <f>MIN(T329,MAX(0,$C329-SUMIFS($H329:$AU329,$H$6:$AU$6,"Rest",$H$5:$AU$5,"&lt;"&amp;T$5)))</f>
        <v/>
      </c>
      <c r="V329" s="44">
        <f>ROUND(T329-U329,2)</f>
        <v/>
      </c>
      <c r="W329" s="44">
        <f>ROUND(AA328*N(Debts!$D$9)/12,2)</f>
        <v/>
      </c>
      <c r="X329" s="44">
        <f>MIN(N(Debts!$E$9),AA328+W329)</f>
        <v/>
      </c>
      <c r="Y329" s="44">
        <f>AA328+W329-X329</f>
        <v/>
      </c>
      <c r="Z329" s="44">
        <f>MIN(Y329,MAX(0,$C329-SUMIFS($H329:$AU329,$H$6:$AU$6,"Rest",$H$5:$AU$5,"&lt;"&amp;Y$5)))</f>
        <v/>
      </c>
      <c r="AA329" s="44">
        <f>ROUND(Y329-Z329,2)</f>
        <v/>
      </c>
      <c r="AB329" s="44">
        <f>ROUND(AF328*N(Debts!$D$10)/12,2)</f>
        <v/>
      </c>
      <c r="AC329" s="44">
        <f>MIN(N(Debts!$E$10),AF328+AB329)</f>
        <v/>
      </c>
      <c r="AD329" s="44">
        <f>AF328+AB329-AC329</f>
        <v/>
      </c>
      <c r="AE329" s="44">
        <f>MIN(AD329,MAX(0,$C329-SUMIFS($H329:$AU329,$H$6:$AU$6,"Rest",$H$5:$AU$5,"&lt;"&amp;AD$5)))</f>
        <v/>
      </c>
      <c r="AF329" s="44">
        <f>ROUND(AD329-AE329,2)</f>
        <v/>
      </c>
      <c r="AG329" s="44">
        <f>ROUND(AK328*N(Debts!$D$11)/12,2)</f>
        <v/>
      </c>
      <c r="AH329" s="44">
        <f>MIN(N(Debts!$E$11),AK328+AG329)</f>
        <v/>
      </c>
      <c r="AI329" s="44">
        <f>AK328+AG329-AH329</f>
        <v/>
      </c>
      <c r="AJ329" s="44">
        <f>MIN(AI329,MAX(0,$C329-SUMIFS($H329:$AU329,$H$6:$AU$6,"Rest",$H$5:$AU$5,"&lt;"&amp;AI$5)))</f>
        <v/>
      </c>
      <c r="AK329" s="44">
        <f>ROUND(AI329-AJ329,2)</f>
        <v/>
      </c>
      <c r="AL329" s="44">
        <f>ROUND(AP328*N(Debts!$D$12)/12,2)</f>
        <v/>
      </c>
      <c r="AM329" s="44">
        <f>MIN(N(Debts!$E$12),AP328+AL329)</f>
        <v/>
      </c>
      <c r="AN329" s="44">
        <f>AP328+AL329-AM329</f>
        <v/>
      </c>
      <c r="AO329" s="44">
        <f>MIN(AN329,MAX(0,$C329-SUMIFS($H329:$AU329,$H$6:$AU$6,"Rest",$H$5:$AU$5,"&lt;"&amp;AN$5)))</f>
        <v/>
      </c>
      <c r="AP329" s="44">
        <f>ROUND(AN329-AO329,2)</f>
        <v/>
      </c>
      <c r="AQ329" s="44">
        <f>ROUND(AU328*N(Debts!$D$13)/12,2)</f>
        <v/>
      </c>
      <c r="AR329" s="44">
        <f>MIN(N(Debts!$E$13),AU328+AQ329)</f>
        <v/>
      </c>
      <c r="AS329" s="44">
        <f>AU328+AQ329-AR329</f>
        <v/>
      </c>
      <c r="AT329" s="44">
        <f>MIN(AS329,MAX(0,$C329-SUMIFS($H329:$AU329,$H$6:$AU$6,"Rest",$H$5:$AU$5,"&lt;"&amp;AS$5)))</f>
        <v/>
      </c>
      <c r="AU329" s="44">
        <f>ROUND(AS329-AT329,2)</f>
        <v/>
      </c>
    </row>
    <row r="330">
      <c r="A330" s="43" t="n">
        <v>323</v>
      </c>
      <c r="B330" s="45">
        <f>EDATE(Plan!$C$7,A330-1)</f>
        <v/>
      </c>
      <c r="C330" s="46">
        <f>IF(F329&lt;=0.005,0,MAX(0,Plan!$C$6-SUMIF($H$6:$AU$6,"Min paid",H330:AU330)))</f>
        <v/>
      </c>
      <c r="D330" s="46">
        <f>SUMIF($H$6:$AU$6,"Interest",H330:AU330)</f>
        <v/>
      </c>
      <c r="E330" s="46">
        <f>SUMIF($H$6:$AU$6,"Min paid",H330:AU330)+SUMIF($H$6:$AU$6,"Extra paid",H330:AU330)</f>
        <v/>
      </c>
      <c r="F330" s="46">
        <f>SUMIF($H$6:$AU$6,"Balance",H330:AU330)</f>
        <v/>
      </c>
      <c r="G330" s="47">
        <f>IF(AND(F330&lt;=0.005,F329&gt;0.005),A330,"")</f>
        <v/>
      </c>
      <c r="H330" s="44">
        <f>ROUND(L329*N(Debts!$D$6)/12,2)</f>
        <v/>
      </c>
      <c r="I330" s="44">
        <f>MIN(N(Debts!$E$6),L329+H330)</f>
        <v/>
      </c>
      <c r="J330" s="44">
        <f>L329+H330-I330</f>
        <v/>
      </c>
      <c r="K330" s="44">
        <f>MIN(J330,MAX(0,$C330-SUMIFS($H330:$AU330,$H$6:$AU$6,"Rest",$H$5:$AU$5,"&lt;"&amp;J$5)))</f>
        <v/>
      </c>
      <c r="L330" s="44">
        <f>ROUND(J330-K330,2)</f>
        <v/>
      </c>
      <c r="M330" s="44">
        <f>ROUND(Q329*N(Debts!$D$7)/12,2)</f>
        <v/>
      </c>
      <c r="N330" s="44">
        <f>MIN(N(Debts!$E$7),Q329+M330)</f>
        <v/>
      </c>
      <c r="O330" s="44">
        <f>Q329+M330-N330</f>
        <v/>
      </c>
      <c r="P330" s="44">
        <f>MIN(O330,MAX(0,$C330-SUMIFS($H330:$AU330,$H$6:$AU$6,"Rest",$H$5:$AU$5,"&lt;"&amp;O$5)))</f>
        <v/>
      </c>
      <c r="Q330" s="44">
        <f>ROUND(O330-P330,2)</f>
        <v/>
      </c>
      <c r="R330" s="44">
        <f>ROUND(V329*N(Debts!$D$8)/12,2)</f>
        <v/>
      </c>
      <c r="S330" s="44">
        <f>MIN(N(Debts!$E$8),V329+R330)</f>
        <v/>
      </c>
      <c r="T330" s="44">
        <f>V329+R330-S330</f>
        <v/>
      </c>
      <c r="U330" s="44">
        <f>MIN(T330,MAX(0,$C330-SUMIFS($H330:$AU330,$H$6:$AU$6,"Rest",$H$5:$AU$5,"&lt;"&amp;T$5)))</f>
        <v/>
      </c>
      <c r="V330" s="44">
        <f>ROUND(T330-U330,2)</f>
        <v/>
      </c>
      <c r="W330" s="44">
        <f>ROUND(AA329*N(Debts!$D$9)/12,2)</f>
        <v/>
      </c>
      <c r="X330" s="44">
        <f>MIN(N(Debts!$E$9),AA329+W330)</f>
        <v/>
      </c>
      <c r="Y330" s="44">
        <f>AA329+W330-X330</f>
        <v/>
      </c>
      <c r="Z330" s="44">
        <f>MIN(Y330,MAX(0,$C330-SUMIFS($H330:$AU330,$H$6:$AU$6,"Rest",$H$5:$AU$5,"&lt;"&amp;Y$5)))</f>
        <v/>
      </c>
      <c r="AA330" s="44">
        <f>ROUND(Y330-Z330,2)</f>
        <v/>
      </c>
      <c r="AB330" s="44">
        <f>ROUND(AF329*N(Debts!$D$10)/12,2)</f>
        <v/>
      </c>
      <c r="AC330" s="44">
        <f>MIN(N(Debts!$E$10),AF329+AB330)</f>
        <v/>
      </c>
      <c r="AD330" s="44">
        <f>AF329+AB330-AC330</f>
        <v/>
      </c>
      <c r="AE330" s="44">
        <f>MIN(AD330,MAX(0,$C330-SUMIFS($H330:$AU330,$H$6:$AU$6,"Rest",$H$5:$AU$5,"&lt;"&amp;AD$5)))</f>
        <v/>
      </c>
      <c r="AF330" s="44">
        <f>ROUND(AD330-AE330,2)</f>
        <v/>
      </c>
      <c r="AG330" s="44">
        <f>ROUND(AK329*N(Debts!$D$11)/12,2)</f>
        <v/>
      </c>
      <c r="AH330" s="44">
        <f>MIN(N(Debts!$E$11),AK329+AG330)</f>
        <v/>
      </c>
      <c r="AI330" s="44">
        <f>AK329+AG330-AH330</f>
        <v/>
      </c>
      <c r="AJ330" s="44">
        <f>MIN(AI330,MAX(0,$C330-SUMIFS($H330:$AU330,$H$6:$AU$6,"Rest",$H$5:$AU$5,"&lt;"&amp;AI$5)))</f>
        <v/>
      </c>
      <c r="AK330" s="44">
        <f>ROUND(AI330-AJ330,2)</f>
        <v/>
      </c>
      <c r="AL330" s="44">
        <f>ROUND(AP329*N(Debts!$D$12)/12,2)</f>
        <v/>
      </c>
      <c r="AM330" s="44">
        <f>MIN(N(Debts!$E$12),AP329+AL330)</f>
        <v/>
      </c>
      <c r="AN330" s="44">
        <f>AP329+AL330-AM330</f>
        <v/>
      </c>
      <c r="AO330" s="44">
        <f>MIN(AN330,MAX(0,$C330-SUMIFS($H330:$AU330,$H$6:$AU$6,"Rest",$H$5:$AU$5,"&lt;"&amp;AN$5)))</f>
        <v/>
      </c>
      <c r="AP330" s="44">
        <f>ROUND(AN330-AO330,2)</f>
        <v/>
      </c>
      <c r="AQ330" s="44">
        <f>ROUND(AU329*N(Debts!$D$13)/12,2)</f>
        <v/>
      </c>
      <c r="AR330" s="44">
        <f>MIN(N(Debts!$E$13),AU329+AQ330)</f>
        <v/>
      </c>
      <c r="AS330" s="44">
        <f>AU329+AQ330-AR330</f>
        <v/>
      </c>
      <c r="AT330" s="44">
        <f>MIN(AS330,MAX(0,$C330-SUMIFS($H330:$AU330,$H$6:$AU$6,"Rest",$H$5:$AU$5,"&lt;"&amp;AS$5)))</f>
        <v/>
      </c>
      <c r="AU330" s="44">
        <f>ROUND(AS330-AT330,2)</f>
        <v/>
      </c>
    </row>
    <row r="331">
      <c r="A331" s="43" t="n">
        <v>324</v>
      </c>
      <c r="B331" s="45">
        <f>EDATE(Plan!$C$7,A331-1)</f>
        <v/>
      </c>
      <c r="C331" s="46">
        <f>IF(F330&lt;=0.005,0,MAX(0,Plan!$C$6-SUMIF($H$6:$AU$6,"Min paid",H331:AU331)))</f>
        <v/>
      </c>
      <c r="D331" s="46">
        <f>SUMIF($H$6:$AU$6,"Interest",H331:AU331)</f>
        <v/>
      </c>
      <c r="E331" s="46">
        <f>SUMIF($H$6:$AU$6,"Min paid",H331:AU331)+SUMIF($H$6:$AU$6,"Extra paid",H331:AU331)</f>
        <v/>
      </c>
      <c r="F331" s="46">
        <f>SUMIF($H$6:$AU$6,"Balance",H331:AU331)</f>
        <v/>
      </c>
      <c r="G331" s="47">
        <f>IF(AND(F331&lt;=0.005,F330&gt;0.005),A331,"")</f>
        <v/>
      </c>
      <c r="H331" s="44">
        <f>ROUND(L330*N(Debts!$D$6)/12,2)</f>
        <v/>
      </c>
      <c r="I331" s="44">
        <f>MIN(N(Debts!$E$6),L330+H331)</f>
        <v/>
      </c>
      <c r="J331" s="44">
        <f>L330+H331-I331</f>
        <v/>
      </c>
      <c r="K331" s="44">
        <f>MIN(J331,MAX(0,$C331-SUMIFS($H331:$AU331,$H$6:$AU$6,"Rest",$H$5:$AU$5,"&lt;"&amp;J$5)))</f>
        <v/>
      </c>
      <c r="L331" s="44">
        <f>ROUND(J331-K331,2)</f>
        <v/>
      </c>
      <c r="M331" s="44">
        <f>ROUND(Q330*N(Debts!$D$7)/12,2)</f>
        <v/>
      </c>
      <c r="N331" s="44">
        <f>MIN(N(Debts!$E$7),Q330+M331)</f>
        <v/>
      </c>
      <c r="O331" s="44">
        <f>Q330+M331-N331</f>
        <v/>
      </c>
      <c r="P331" s="44">
        <f>MIN(O331,MAX(0,$C331-SUMIFS($H331:$AU331,$H$6:$AU$6,"Rest",$H$5:$AU$5,"&lt;"&amp;O$5)))</f>
        <v/>
      </c>
      <c r="Q331" s="44">
        <f>ROUND(O331-P331,2)</f>
        <v/>
      </c>
      <c r="R331" s="44">
        <f>ROUND(V330*N(Debts!$D$8)/12,2)</f>
        <v/>
      </c>
      <c r="S331" s="44">
        <f>MIN(N(Debts!$E$8),V330+R331)</f>
        <v/>
      </c>
      <c r="T331" s="44">
        <f>V330+R331-S331</f>
        <v/>
      </c>
      <c r="U331" s="44">
        <f>MIN(T331,MAX(0,$C331-SUMIFS($H331:$AU331,$H$6:$AU$6,"Rest",$H$5:$AU$5,"&lt;"&amp;T$5)))</f>
        <v/>
      </c>
      <c r="V331" s="44">
        <f>ROUND(T331-U331,2)</f>
        <v/>
      </c>
      <c r="W331" s="44">
        <f>ROUND(AA330*N(Debts!$D$9)/12,2)</f>
        <v/>
      </c>
      <c r="X331" s="44">
        <f>MIN(N(Debts!$E$9),AA330+W331)</f>
        <v/>
      </c>
      <c r="Y331" s="44">
        <f>AA330+W331-X331</f>
        <v/>
      </c>
      <c r="Z331" s="44">
        <f>MIN(Y331,MAX(0,$C331-SUMIFS($H331:$AU331,$H$6:$AU$6,"Rest",$H$5:$AU$5,"&lt;"&amp;Y$5)))</f>
        <v/>
      </c>
      <c r="AA331" s="44">
        <f>ROUND(Y331-Z331,2)</f>
        <v/>
      </c>
      <c r="AB331" s="44">
        <f>ROUND(AF330*N(Debts!$D$10)/12,2)</f>
        <v/>
      </c>
      <c r="AC331" s="44">
        <f>MIN(N(Debts!$E$10),AF330+AB331)</f>
        <v/>
      </c>
      <c r="AD331" s="44">
        <f>AF330+AB331-AC331</f>
        <v/>
      </c>
      <c r="AE331" s="44">
        <f>MIN(AD331,MAX(0,$C331-SUMIFS($H331:$AU331,$H$6:$AU$6,"Rest",$H$5:$AU$5,"&lt;"&amp;AD$5)))</f>
        <v/>
      </c>
      <c r="AF331" s="44">
        <f>ROUND(AD331-AE331,2)</f>
        <v/>
      </c>
      <c r="AG331" s="44">
        <f>ROUND(AK330*N(Debts!$D$11)/12,2)</f>
        <v/>
      </c>
      <c r="AH331" s="44">
        <f>MIN(N(Debts!$E$11),AK330+AG331)</f>
        <v/>
      </c>
      <c r="AI331" s="44">
        <f>AK330+AG331-AH331</f>
        <v/>
      </c>
      <c r="AJ331" s="44">
        <f>MIN(AI331,MAX(0,$C331-SUMIFS($H331:$AU331,$H$6:$AU$6,"Rest",$H$5:$AU$5,"&lt;"&amp;AI$5)))</f>
        <v/>
      </c>
      <c r="AK331" s="44">
        <f>ROUND(AI331-AJ331,2)</f>
        <v/>
      </c>
      <c r="AL331" s="44">
        <f>ROUND(AP330*N(Debts!$D$12)/12,2)</f>
        <v/>
      </c>
      <c r="AM331" s="44">
        <f>MIN(N(Debts!$E$12),AP330+AL331)</f>
        <v/>
      </c>
      <c r="AN331" s="44">
        <f>AP330+AL331-AM331</f>
        <v/>
      </c>
      <c r="AO331" s="44">
        <f>MIN(AN331,MAX(0,$C331-SUMIFS($H331:$AU331,$H$6:$AU$6,"Rest",$H$5:$AU$5,"&lt;"&amp;AN$5)))</f>
        <v/>
      </c>
      <c r="AP331" s="44">
        <f>ROUND(AN331-AO331,2)</f>
        <v/>
      </c>
      <c r="AQ331" s="44">
        <f>ROUND(AU330*N(Debts!$D$13)/12,2)</f>
        <v/>
      </c>
      <c r="AR331" s="44">
        <f>MIN(N(Debts!$E$13),AU330+AQ331)</f>
        <v/>
      </c>
      <c r="AS331" s="44">
        <f>AU330+AQ331-AR331</f>
        <v/>
      </c>
      <c r="AT331" s="44">
        <f>MIN(AS331,MAX(0,$C331-SUMIFS($H331:$AU331,$H$6:$AU$6,"Rest",$H$5:$AU$5,"&lt;"&amp;AS$5)))</f>
        <v/>
      </c>
      <c r="AU331" s="44">
        <f>ROUND(AS331-AT331,2)</f>
        <v/>
      </c>
    </row>
    <row r="332">
      <c r="A332" s="43" t="n">
        <v>325</v>
      </c>
      <c r="B332" s="45">
        <f>EDATE(Plan!$C$7,A332-1)</f>
        <v/>
      </c>
      <c r="C332" s="46">
        <f>IF(F331&lt;=0.005,0,MAX(0,Plan!$C$6-SUMIF($H$6:$AU$6,"Min paid",H332:AU332)))</f>
        <v/>
      </c>
      <c r="D332" s="46">
        <f>SUMIF($H$6:$AU$6,"Interest",H332:AU332)</f>
        <v/>
      </c>
      <c r="E332" s="46">
        <f>SUMIF($H$6:$AU$6,"Min paid",H332:AU332)+SUMIF($H$6:$AU$6,"Extra paid",H332:AU332)</f>
        <v/>
      </c>
      <c r="F332" s="46">
        <f>SUMIF($H$6:$AU$6,"Balance",H332:AU332)</f>
        <v/>
      </c>
      <c r="G332" s="47">
        <f>IF(AND(F332&lt;=0.005,F331&gt;0.005),A332,"")</f>
        <v/>
      </c>
      <c r="H332" s="44">
        <f>ROUND(L331*N(Debts!$D$6)/12,2)</f>
        <v/>
      </c>
      <c r="I332" s="44">
        <f>MIN(N(Debts!$E$6),L331+H332)</f>
        <v/>
      </c>
      <c r="J332" s="44">
        <f>L331+H332-I332</f>
        <v/>
      </c>
      <c r="K332" s="44">
        <f>MIN(J332,MAX(0,$C332-SUMIFS($H332:$AU332,$H$6:$AU$6,"Rest",$H$5:$AU$5,"&lt;"&amp;J$5)))</f>
        <v/>
      </c>
      <c r="L332" s="44">
        <f>ROUND(J332-K332,2)</f>
        <v/>
      </c>
      <c r="M332" s="44">
        <f>ROUND(Q331*N(Debts!$D$7)/12,2)</f>
        <v/>
      </c>
      <c r="N332" s="44">
        <f>MIN(N(Debts!$E$7),Q331+M332)</f>
        <v/>
      </c>
      <c r="O332" s="44">
        <f>Q331+M332-N332</f>
        <v/>
      </c>
      <c r="P332" s="44">
        <f>MIN(O332,MAX(0,$C332-SUMIFS($H332:$AU332,$H$6:$AU$6,"Rest",$H$5:$AU$5,"&lt;"&amp;O$5)))</f>
        <v/>
      </c>
      <c r="Q332" s="44">
        <f>ROUND(O332-P332,2)</f>
        <v/>
      </c>
      <c r="R332" s="44">
        <f>ROUND(V331*N(Debts!$D$8)/12,2)</f>
        <v/>
      </c>
      <c r="S332" s="44">
        <f>MIN(N(Debts!$E$8),V331+R332)</f>
        <v/>
      </c>
      <c r="T332" s="44">
        <f>V331+R332-S332</f>
        <v/>
      </c>
      <c r="U332" s="44">
        <f>MIN(T332,MAX(0,$C332-SUMIFS($H332:$AU332,$H$6:$AU$6,"Rest",$H$5:$AU$5,"&lt;"&amp;T$5)))</f>
        <v/>
      </c>
      <c r="V332" s="44">
        <f>ROUND(T332-U332,2)</f>
        <v/>
      </c>
      <c r="W332" s="44">
        <f>ROUND(AA331*N(Debts!$D$9)/12,2)</f>
        <v/>
      </c>
      <c r="X332" s="44">
        <f>MIN(N(Debts!$E$9),AA331+W332)</f>
        <v/>
      </c>
      <c r="Y332" s="44">
        <f>AA331+W332-X332</f>
        <v/>
      </c>
      <c r="Z332" s="44">
        <f>MIN(Y332,MAX(0,$C332-SUMIFS($H332:$AU332,$H$6:$AU$6,"Rest",$H$5:$AU$5,"&lt;"&amp;Y$5)))</f>
        <v/>
      </c>
      <c r="AA332" s="44">
        <f>ROUND(Y332-Z332,2)</f>
        <v/>
      </c>
      <c r="AB332" s="44">
        <f>ROUND(AF331*N(Debts!$D$10)/12,2)</f>
        <v/>
      </c>
      <c r="AC332" s="44">
        <f>MIN(N(Debts!$E$10),AF331+AB332)</f>
        <v/>
      </c>
      <c r="AD332" s="44">
        <f>AF331+AB332-AC332</f>
        <v/>
      </c>
      <c r="AE332" s="44">
        <f>MIN(AD332,MAX(0,$C332-SUMIFS($H332:$AU332,$H$6:$AU$6,"Rest",$H$5:$AU$5,"&lt;"&amp;AD$5)))</f>
        <v/>
      </c>
      <c r="AF332" s="44">
        <f>ROUND(AD332-AE332,2)</f>
        <v/>
      </c>
      <c r="AG332" s="44">
        <f>ROUND(AK331*N(Debts!$D$11)/12,2)</f>
        <v/>
      </c>
      <c r="AH332" s="44">
        <f>MIN(N(Debts!$E$11),AK331+AG332)</f>
        <v/>
      </c>
      <c r="AI332" s="44">
        <f>AK331+AG332-AH332</f>
        <v/>
      </c>
      <c r="AJ332" s="44">
        <f>MIN(AI332,MAX(0,$C332-SUMIFS($H332:$AU332,$H$6:$AU$6,"Rest",$H$5:$AU$5,"&lt;"&amp;AI$5)))</f>
        <v/>
      </c>
      <c r="AK332" s="44">
        <f>ROUND(AI332-AJ332,2)</f>
        <v/>
      </c>
      <c r="AL332" s="44">
        <f>ROUND(AP331*N(Debts!$D$12)/12,2)</f>
        <v/>
      </c>
      <c r="AM332" s="44">
        <f>MIN(N(Debts!$E$12),AP331+AL332)</f>
        <v/>
      </c>
      <c r="AN332" s="44">
        <f>AP331+AL332-AM332</f>
        <v/>
      </c>
      <c r="AO332" s="44">
        <f>MIN(AN332,MAX(0,$C332-SUMIFS($H332:$AU332,$H$6:$AU$6,"Rest",$H$5:$AU$5,"&lt;"&amp;AN$5)))</f>
        <v/>
      </c>
      <c r="AP332" s="44">
        <f>ROUND(AN332-AO332,2)</f>
        <v/>
      </c>
      <c r="AQ332" s="44">
        <f>ROUND(AU331*N(Debts!$D$13)/12,2)</f>
        <v/>
      </c>
      <c r="AR332" s="44">
        <f>MIN(N(Debts!$E$13),AU331+AQ332)</f>
        <v/>
      </c>
      <c r="AS332" s="44">
        <f>AU331+AQ332-AR332</f>
        <v/>
      </c>
      <c r="AT332" s="44">
        <f>MIN(AS332,MAX(0,$C332-SUMIFS($H332:$AU332,$H$6:$AU$6,"Rest",$H$5:$AU$5,"&lt;"&amp;AS$5)))</f>
        <v/>
      </c>
      <c r="AU332" s="44">
        <f>ROUND(AS332-AT332,2)</f>
        <v/>
      </c>
    </row>
    <row r="333">
      <c r="A333" s="43" t="n">
        <v>326</v>
      </c>
      <c r="B333" s="45">
        <f>EDATE(Plan!$C$7,A333-1)</f>
        <v/>
      </c>
      <c r="C333" s="46">
        <f>IF(F332&lt;=0.005,0,MAX(0,Plan!$C$6-SUMIF($H$6:$AU$6,"Min paid",H333:AU333)))</f>
        <v/>
      </c>
      <c r="D333" s="46">
        <f>SUMIF($H$6:$AU$6,"Interest",H333:AU333)</f>
        <v/>
      </c>
      <c r="E333" s="46">
        <f>SUMIF($H$6:$AU$6,"Min paid",H333:AU333)+SUMIF($H$6:$AU$6,"Extra paid",H333:AU333)</f>
        <v/>
      </c>
      <c r="F333" s="46">
        <f>SUMIF($H$6:$AU$6,"Balance",H333:AU333)</f>
        <v/>
      </c>
      <c r="G333" s="47">
        <f>IF(AND(F333&lt;=0.005,F332&gt;0.005),A333,"")</f>
        <v/>
      </c>
      <c r="H333" s="44">
        <f>ROUND(L332*N(Debts!$D$6)/12,2)</f>
        <v/>
      </c>
      <c r="I333" s="44">
        <f>MIN(N(Debts!$E$6),L332+H333)</f>
        <v/>
      </c>
      <c r="J333" s="44">
        <f>L332+H333-I333</f>
        <v/>
      </c>
      <c r="K333" s="44">
        <f>MIN(J333,MAX(0,$C333-SUMIFS($H333:$AU333,$H$6:$AU$6,"Rest",$H$5:$AU$5,"&lt;"&amp;J$5)))</f>
        <v/>
      </c>
      <c r="L333" s="44">
        <f>ROUND(J333-K333,2)</f>
        <v/>
      </c>
      <c r="M333" s="44">
        <f>ROUND(Q332*N(Debts!$D$7)/12,2)</f>
        <v/>
      </c>
      <c r="N333" s="44">
        <f>MIN(N(Debts!$E$7),Q332+M333)</f>
        <v/>
      </c>
      <c r="O333" s="44">
        <f>Q332+M333-N333</f>
        <v/>
      </c>
      <c r="P333" s="44">
        <f>MIN(O333,MAX(0,$C333-SUMIFS($H333:$AU333,$H$6:$AU$6,"Rest",$H$5:$AU$5,"&lt;"&amp;O$5)))</f>
        <v/>
      </c>
      <c r="Q333" s="44">
        <f>ROUND(O333-P333,2)</f>
        <v/>
      </c>
      <c r="R333" s="44">
        <f>ROUND(V332*N(Debts!$D$8)/12,2)</f>
        <v/>
      </c>
      <c r="S333" s="44">
        <f>MIN(N(Debts!$E$8),V332+R333)</f>
        <v/>
      </c>
      <c r="T333" s="44">
        <f>V332+R333-S333</f>
        <v/>
      </c>
      <c r="U333" s="44">
        <f>MIN(T333,MAX(0,$C333-SUMIFS($H333:$AU333,$H$6:$AU$6,"Rest",$H$5:$AU$5,"&lt;"&amp;T$5)))</f>
        <v/>
      </c>
      <c r="V333" s="44">
        <f>ROUND(T333-U333,2)</f>
        <v/>
      </c>
      <c r="W333" s="44">
        <f>ROUND(AA332*N(Debts!$D$9)/12,2)</f>
        <v/>
      </c>
      <c r="X333" s="44">
        <f>MIN(N(Debts!$E$9),AA332+W333)</f>
        <v/>
      </c>
      <c r="Y333" s="44">
        <f>AA332+W333-X333</f>
        <v/>
      </c>
      <c r="Z333" s="44">
        <f>MIN(Y333,MAX(0,$C333-SUMIFS($H333:$AU333,$H$6:$AU$6,"Rest",$H$5:$AU$5,"&lt;"&amp;Y$5)))</f>
        <v/>
      </c>
      <c r="AA333" s="44">
        <f>ROUND(Y333-Z333,2)</f>
        <v/>
      </c>
      <c r="AB333" s="44">
        <f>ROUND(AF332*N(Debts!$D$10)/12,2)</f>
        <v/>
      </c>
      <c r="AC333" s="44">
        <f>MIN(N(Debts!$E$10),AF332+AB333)</f>
        <v/>
      </c>
      <c r="AD333" s="44">
        <f>AF332+AB333-AC333</f>
        <v/>
      </c>
      <c r="AE333" s="44">
        <f>MIN(AD333,MAX(0,$C333-SUMIFS($H333:$AU333,$H$6:$AU$6,"Rest",$H$5:$AU$5,"&lt;"&amp;AD$5)))</f>
        <v/>
      </c>
      <c r="AF333" s="44">
        <f>ROUND(AD333-AE333,2)</f>
        <v/>
      </c>
      <c r="AG333" s="44">
        <f>ROUND(AK332*N(Debts!$D$11)/12,2)</f>
        <v/>
      </c>
      <c r="AH333" s="44">
        <f>MIN(N(Debts!$E$11),AK332+AG333)</f>
        <v/>
      </c>
      <c r="AI333" s="44">
        <f>AK332+AG333-AH333</f>
        <v/>
      </c>
      <c r="AJ333" s="44">
        <f>MIN(AI333,MAX(0,$C333-SUMIFS($H333:$AU333,$H$6:$AU$6,"Rest",$H$5:$AU$5,"&lt;"&amp;AI$5)))</f>
        <v/>
      </c>
      <c r="AK333" s="44">
        <f>ROUND(AI333-AJ333,2)</f>
        <v/>
      </c>
      <c r="AL333" s="44">
        <f>ROUND(AP332*N(Debts!$D$12)/12,2)</f>
        <v/>
      </c>
      <c r="AM333" s="44">
        <f>MIN(N(Debts!$E$12),AP332+AL333)</f>
        <v/>
      </c>
      <c r="AN333" s="44">
        <f>AP332+AL333-AM333</f>
        <v/>
      </c>
      <c r="AO333" s="44">
        <f>MIN(AN333,MAX(0,$C333-SUMIFS($H333:$AU333,$H$6:$AU$6,"Rest",$H$5:$AU$5,"&lt;"&amp;AN$5)))</f>
        <v/>
      </c>
      <c r="AP333" s="44">
        <f>ROUND(AN333-AO333,2)</f>
        <v/>
      </c>
      <c r="AQ333" s="44">
        <f>ROUND(AU332*N(Debts!$D$13)/12,2)</f>
        <v/>
      </c>
      <c r="AR333" s="44">
        <f>MIN(N(Debts!$E$13),AU332+AQ333)</f>
        <v/>
      </c>
      <c r="AS333" s="44">
        <f>AU332+AQ333-AR333</f>
        <v/>
      </c>
      <c r="AT333" s="44">
        <f>MIN(AS333,MAX(0,$C333-SUMIFS($H333:$AU333,$H$6:$AU$6,"Rest",$H$5:$AU$5,"&lt;"&amp;AS$5)))</f>
        <v/>
      </c>
      <c r="AU333" s="44">
        <f>ROUND(AS333-AT333,2)</f>
        <v/>
      </c>
    </row>
    <row r="334">
      <c r="A334" s="43" t="n">
        <v>327</v>
      </c>
      <c r="B334" s="45">
        <f>EDATE(Plan!$C$7,A334-1)</f>
        <v/>
      </c>
      <c r="C334" s="46">
        <f>IF(F333&lt;=0.005,0,MAX(0,Plan!$C$6-SUMIF($H$6:$AU$6,"Min paid",H334:AU334)))</f>
        <v/>
      </c>
      <c r="D334" s="46">
        <f>SUMIF($H$6:$AU$6,"Interest",H334:AU334)</f>
        <v/>
      </c>
      <c r="E334" s="46">
        <f>SUMIF($H$6:$AU$6,"Min paid",H334:AU334)+SUMIF($H$6:$AU$6,"Extra paid",H334:AU334)</f>
        <v/>
      </c>
      <c r="F334" s="46">
        <f>SUMIF($H$6:$AU$6,"Balance",H334:AU334)</f>
        <v/>
      </c>
      <c r="G334" s="47">
        <f>IF(AND(F334&lt;=0.005,F333&gt;0.005),A334,"")</f>
        <v/>
      </c>
      <c r="H334" s="44">
        <f>ROUND(L333*N(Debts!$D$6)/12,2)</f>
        <v/>
      </c>
      <c r="I334" s="44">
        <f>MIN(N(Debts!$E$6),L333+H334)</f>
        <v/>
      </c>
      <c r="J334" s="44">
        <f>L333+H334-I334</f>
        <v/>
      </c>
      <c r="K334" s="44">
        <f>MIN(J334,MAX(0,$C334-SUMIFS($H334:$AU334,$H$6:$AU$6,"Rest",$H$5:$AU$5,"&lt;"&amp;J$5)))</f>
        <v/>
      </c>
      <c r="L334" s="44">
        <f>ROUND(J334-K334,2)</f>
        <v/>
      </c>
      <c r="M334" s="44">
        <f>ROUND(Q333*N(Debts!$D$7)/12,2)</f>
        <v/>
      </c>
      <c r="N334" s="44">
        <f>MIN(N(Debts!$E$7),Q333+M334)</f>
        <v/>
      </c>
      <c r="O334" s="44">
        <f>Q333+M334-N334</f>
        <v/>
      </c>
      <c r="P334" s="44">
        <f>MIN(O334,MAX(0,$C334-SUMIFS($H334:$AU334,$H$6:$AU$6,"Rest",$H$5:$AU$5,"&lt;"&amp;O$5)))</f>
        <v/>
      </c>
      <c r="Q334" s="44">
        <f>ROUND(O334-P334,2)</f>
        <v/>
      </c>
      <c r="R334" s="44">
        <f>ROUND(V333*N(Debts!$D$8)/12,2)</f>
        <v/>
      </c>
      <c r="S334" s="44">
        <f>MIN(N(Debts!$E$8),V333+R334)</f>
        <v/>
      </c>
      <c r="T334" s="44">
        <f>V333+R334-S334</f>
        <v/>
      </c>
      <c r="U334" s="44">
        <f>MIN(T334,MAX(0,$C334-SUMIFS($H334:$AU334,$H$6:$AU$6,"Rest",$H$5:$AU$5,"&lt;"&amp;T$5)))</f>
        <v/>
      </c>
      <c r="V334" s="44">
        <f>ROUND(T334-U334,2)</f>
        <v/>
      </c>
      <c r="W334" s="44">
        <f>ROUND(AA333*N(Debts!$D$9)/12,2)</f>
        <v/>
      </c>
      <c r="X334" s="44">
        <f>MIN(N(Debts!$E$9),AA333+W334)</f>
        <v/>
      </c>
      <c r="Y334" s="44">
        <f>AA333+W334-X334</f>
        <v/>
      </c>
      <c r="Z334" s="44">
        <f>MIN(Y334,MAX(0,$C334-SUMIFS($H334:$AU334,$H$6:$AU$6,"Rest",$H$5:$AU$5,"&lt;"&amp;Y$5)))</f>
        <v/>
      </c>
      <c r="AA334" s="44">
        <f>ROUND(Y334-Z334,2)</f>
        <v/>
      </c>
      <c r="AB334" s="44">
        <f>ROUND(AF333*N(Debts!$D$10)/12,2)</f>
        <v/>
      </c>
      <c r="AC334" s="44">
        <f>MIN(N(Debts!$E$10),AF333+AB334)</f>
        <v/>
      </c>
      <c r="AD334" s="44">
        <f>AF333+AB334-AC334</f>
        <v/>
      </c>
      <c r="AE334" s="44">
        <f>MIN(AD334,MAX(0,$C334-SUMIFS($H334:$AU334,$H$6:$AU$6,"Rest",$H$5:$AU$5,"&lt;"&amp;AD$5)))</f>
        <v/>
      </c>
      <c r="AF334" s="44">
        <f>ROUND(AD334-AE334,2)</f>
        <v/>
      </c>
      <c r="AG334" s="44">
        <f>ROUND(AK333*N(Debts!$D$11)/12,2)</f>
        <v/>
      </c>
      <c r="AH334" s="44">
        <f>MIN(N(Debts!$E$11),AK333+AG334)</f>
        <v/>
      </c>
      <c r="AI334" s="44">
        <f>AK333+AG334-AH334</f>
        <v/>
      </c>
      <c r="AJ334" s="44">
        <f>MIN(AI334,MAX(0,$C334-SUMIFS($H334:$AU334,$H$6:$AU$6,"Rest",$H$5:$AU$5,"&lt;"&amp;AI$5)))</f>
        <v/>
      </c>
      <c r="AK334" s="44">
        <f>ROUND(AI334-AJ334,2)</f>
        <v/>
      </c>
      <c r="AL334" s="44">
        <f>ROUND(AP333*N(Debts!$D$12)/12,2)</f>
        <v/>
      </c>
      <c r="AM334" s="44">
        <f>MIN(N(Debts!$E$12),AP333+AL334)</f>
        <v/>
      </c>
      <c r="AN334" s="44">
        <f>AP333+AL334-AM334</f>
        <v/>
      </c>
      <c r="AO334" s="44">
        <f>MIN(AN334,MAX(0,$C334-SUMIFS($H334:$AU334,$H$6:$AU$6,"Rest",$H$5:$AU$5,"&lt;"&amp;AN$5)))</f>
        <v/>
      </c>
      <c r="AP334" s="44">
        <f>ROUND(AN334-AO334,2)</f>
        <v/>
      </c>
      <c r="AQ334" s="44">
        <f>ROUND(AU333*N(Debts!$D$13)/12,2)</f>
        <v/>
      </c>
      <c r="AR334" s="44">
        <f>MIN(N(Debts!$E$13),AU333+AQ334)</f>
        <v/>
      </c>
      <c r="AS334" s="44">
        <f>AU333+AQ334-AR334</f>
        <v/>
      </c>
      <c r="AT334" s="44">
        <f>MIN(AS334,MAX(0,$C334-SUMIFS($H334:$AU334,$H$6:$AU$6,"Rest",$H$5:$AU$5,"&lt;"&amp;AS$5)))</f>
        <v/>
      </c>
      <c r="AU334" s="44">
        <f>ROUND(AS334-AT334,2)</f>
        <v/>
      </c>
    </row>
    <row r="335">
      <c r="A335" s="43" t="n">
        <v>328</v>
      </c>
      <c r="B335" s="45">
        <f>EDATE(Plan!$C$7,A335-1)</f>
        <v/>
      </c>
      <c r="C335" s="46">
        <f>IF(F334&lt;=0.005,0,MAX(0,Plan!$C$6-SUMIF($H$6:$AU$6,"Min paid",H335:AU335)))</f>
        <v/>
      </c>
      <c r="D335" s="46">
        <f>SUMIF($H$6:$AU$6,"Interest",H335:AU335)</f>
        <v/>
      </c>
      <c r="E335" s="46">
        <f>SUMIF($H$6:$AU$6,"Min paid",H335:AU335)+SUMIF($H$6:$AU$6,"Extra paid",H335:AU335)</f>
        <v/>
      </c>
      <c r="F335" s="46">
        <f>SUMIF($H$6:$AU$6,"Balance",H335:AU335)</f>
        <v/>
      </c>
      <c r="G335" s="47">
        <f>IF(AND(F335&lt;=0.005,F334&gt;0.005),A335,"")</f>
        <v/>
      </c>
      <c r="H335" s="44">
        <f>ROUND(L334*N(Debts!$D$6)/12,2)</f>
        <v/>
      </c>
      <c r="I335" s="44">
        <f>MIN(N(Debts!$E$6),L334+H335)</f>
        <v/>
      </c>
      <c r="J335" s="44">
        <f>L334+H335-I335</f>
        <v/>
      </c>
      <c r="K335" s="44">
        <f>MIN(J335,MAX(0,$C335-SUMIFS($H335:$AU335,$H$6:$AU$6,"Rest",$H$5:$AU$5,"&lt;"&amp;J$5)))</f>
        <v/>
      </c>
      <c r="L335" s="44">
        <f>ROUND(J335-K335,2)</f>
        <v/>
      </c>
      <c r="M335" s="44">
        <f>ROUND(Q334*N(Debts!$D$7)/12,2)</f>
        <v/>
      </c>
      <c r="N335" s="44">
        <f>MIN(N(Debts!$E$7),Q334+M335)</f>
        <v/>
      </c>
      <c r="O335" s="44">
        <f>Q334+M335-N335</f>
        <v/>
      </c>
      <c r="P335" s="44">
        <f>MIN(O335,MAX(0,$C335-SUMIFS($H335:$AU335,$H$6:$AU$6,"Rest",$H$5:$AU$5,"&lt;"&amp;O$5)))</f>
        <v/>
      </c>
      <c r="Q335" s="44">
        <f>ROUND(O335-P335,2)</f>
        <v/>
      </c>
      <c r="R335" s="44">
        <f>ROUND(V334*N(Debts!$D$8)/12,2)</f>
        <v/>
      </c>
      <c r="S335" s="44">
        <f>MIN(N(Debts!$E$8),V334+R335)</f>
        <v/>
      </c>
      <c r="T335" s="44">
        <f>V334+R335-S335</f>
        <v/>
      </c>
      <c r="U335" s="44">
        <f>MIN(T335,MAX(0,$C335-SUMIFS($H335:$AU335,$H$6:$AU$6,"Rest",$H$5:$AU$5,"&lt;"&amp;T$5)))</f>
        <v/>
      </c>
      <c r="V335" s="44">
        <f>ROUND(T335-U335,2)</f>
        <v/>
      </c>
      <c r="W335" s="44">
        <f>ROUND(AA334*N(Debts!$D$9)/12,2)</f>
        <v/>
      </c>
      <c r="X335" s="44">
        <f>MIN(N(Debts!$E$9),AA334+W335)</f>
        <v/>
      </c>
      <c r="Y335" s="44">
        <f>AA334+W335-X335</f>
        <v/>
      </c>
      <c r="Z335" s="44">
        <f>MIN(Y335,MAX(0,$C335-SUMIFS($H335:$AU335,$H$6:$AU$6,"Rest",$H$5:$AU$5,"&lt;"&amp;Y$5)))</f>
        <v/>
      </c>
      <c r="AA335" s="44">
        <f>ROUND(Y335-Z335,2)</f>
        <v/>
      </c>
      <c r="AB335" s="44">
        <f>ROUND(AF334*N(Debts!$D$10)/12,2)</f>
        <v/>
      </c>
      <c r="AC335" s="44">
        <f>MIN(N(Debts!$E$10),AF334+AB335)</f>
        <v/>
      </c>
      <c r="AD335" s="44">
        <f>AF334+AB335-AC335</f>
        <v/>
      </c>
      <c r="AE335" s="44">
        <f>MIN(AD335,MAX(0,$C335-SUMIFS($H335:$AU335,$H$6:$AU$6,"Rest",$H$5:$AU$5,"&lt;"&amp;AD$5)))</f>
        <v/>
      </c>
      <c r="AF335" s="44">
        <f>ROUND(AD335-AE335,2)</f>
        <v/>
      </c>
      <c r="AG335" s="44">
        <f>ROUND(AK334*N(Debts!$D$11)/12,2)</f>
        <v/>
      </c>
      <c r="AH335" s="44">
        <f>MIN(N(Debts!$E$11),AK334+AG335)</f>
        <v/>
      </c>
      <c r="AI335" s="44">
        <f>AK334+AG335-AH335</f>
        <v/>
      </c>
      <c r="AJ335" s="44">
        <f>MIN(AI335,MAX(0,$C335-SUMIFS($H335:$AU335,$H$6:$AU$6,"Rest",$H$5:$AU$5,"&lt;"&amp;AI$5)))</f>
        <v/>
      </c>
      <c r="AK335" s="44">
        <f>ROUND(AI335-AJ335,2)</f>
        <v/>
      </c>
      <c r="AL335" s="44">
        <f>ROUND(AP334*N(Debts!$D$12)/12,2)</f>
        <v/>
      </c>
      <c r="AM335" s="44">
        <f>MIN(N(Debts!$E$12),AP334+AL335)</f>
        <v/>
      </c>
      <c r="AN335" s="44">
        <f>AP334+AL335-AM335</f>
        <v/>
      </c>
      <c r="AO335" s="44">
        <f>MIN(AN335,MAX(0,$C335-SUMIFS($H335:$AU335,$H$6:$AU$6,"Rest",$H$5:$AU$5,"&lt;"&amp;AN$5)))</f>
        <v/>
      </c>
      <c r="AP335" s="44">
        <f>ROUND(AN335-AO335,2)</f>
        <v/>
      </c>
      <c r="AQ335" s="44">
        <f>ROUND(AU334*N(Debts!$D$13)/12,2)</f>
        <v/>
      </c>
      <c r="AR335" s="44">
        <f>MIN(N(Debts!$E$13),AU334+AQ335)</f>
        <v/>
      </c>
      <c r="AS335" s="44">
        <f>AU334+AQ335-AR335</f>
        <v/>
      </c>
      <c r="AT335" s="44">
        <f>MIN(AS335,MAX(0,$C335-SUMIFS($H335:$AU335,$H$6:$AU$6,"Rest",$H$5:$AU$5,"&lt;"&amp;AS$5)))</f>
        <v/>
      </c>
      <c r="AU335" s="44">
        <f>ROUND(AS335-AT335,2)</f>
        <v/>
      </c>
    </row>
    <row r="336">
      <c r="A336" s="43" t="n">
        <v>329</v>
      </c>
      <c r="B336" s="45">
        <f>EDATE(Plan!$C$7,A336-1)</f>
        <v/>
      </c>
      <c r="C336" s="46">
        <f>IF(F335&lt;=0.005,0,MAX(0,Plan!$C$6-SUMIF($H$6:$AU$6,"Min paid",H336:AU336)))</f>
        <v/>
      </c>
      <c r="D336" s="46">
        <f>SUMIF($H$6:$AU$6,"Interest",H336:AU336)</f>
        <v/>
      </c>
      <c r="E336" s="46">
        <f>SUMIF($H$6:$AU$6,"Min paid",H336:AU336)+SUMIF($H$6:$AU$6,"Extra paid",H336:AU336)</f>
        <v/>
      </c>
      <c r="F336" s="46">
        <f>SUMIF($H$6:$AU$6,"Balance",H336:AU336)</f>
        <v/>
      </c>
      <c r="G336" s="47">
        <f>IF(AND(F336&lt;=0.005,F335&gt;0.005),A336,"")</f>
        <v/>
      </c>
      <c r="H336" s="44">
        <f>ROUND(L335*N(Debts!$D$6)/12,2)</f>
        <v/>
      </c>
      <c r="I336" s="44">
        <f>MIN(N(Debts!$E$6),L335+H336)</f>
        <v/>
      </c>
      <c r="J336" s="44">
        <f>L335+H336-I336</f>
        <v/>
      </c>
      <c r="K336" s="44">
        <f>MIN(J336,MAX(0,$C336-SUMIFS($H336:$AU336,$H$6:$AU$6,"Rest",$H$5:$AU$5,"&lt;"&amp;J$5)))</f>
        <v/>
      </c>
      <c r="L336" s="44">
        <f>ROUND(J336-K336,2)</f>
        <v/>
      </c>
      <c r="M336" s="44">
        <f>ROUND(Q335*N(Debts!$D$7)/12,2)</f>
        <v/>
      </c>
      <c r="N336" s="44">
        <f>MIN(N(Debts!$E$7),Q335+M336)</f>
        <v/>
      </c>
      <c r="O336" s="44">
        <f>Q335+M336-N336</f>
        <v/>
      </c>
      <c r="P336" s="44">
        <f>MIN(O336,MAX(0,$C336-SUMIFS($H336:$AU336,$H$6:$AU$6,"Rest",$H$5:$AU$5,"&lt;"&amp;O$5)))</f>
        <v/>
      </c>
      <c r="Q336" s="44">
        <f>ROUND(O336-P336,2)</f>
        <v/>
      </c>
      <c r="R336" s="44">
        <f>ROUND(V335*N(Debts!$D$8)/12,2)</f>
        <v/>
      </c>
      <c r="S336" s="44">
        <f>MIN(N(Debts!$E$8),V335+R336)</f>
        <v/>
      </c>
      <c r="T336" s="44">
        <f>V335+R336-S336</f>
        <v/>
      </c>
      <c r="U336" s="44">
        <f>MIN(T336,MAX(0,$C336-SUMIFS($H336:$AU336,$H$6:$AU$6,"Rest",$H$5:$AU$5,"&lt;"&amp;T$5)))</f>
        <v/>
      </c>
      <c r="V336" s="44">
        <f>ROUND(T336-U336,2)</f>
        <v/>
      </c>
      <c r="W336" s="44">
        <f>ROUND(AA335*N(Debts!$D$9)/12,2)</f>
        <v/>
      </c>
      <c r="X336" s="44">
        <f>MIN(N(Debts!$E$9),AA335+W336)</f>
        <v/>
      </c>
      <c r="Y336" s="44">
        <f>AA335+W336-X336</f>
        <v/>
      </c>
      <c r="Z336" s="44">
        <f>MIN(Y336,MAX(0,$C336-SUMIFS($H336:$AU336,$H$6:$AU$6,"Rest",$H$5:$AU$5,"&lt;"&amp;Y$5)))</f>
        <v/>
      </c>
      <c r="AA336" s="44">
        <f>ROUND(Y336-Z336,2)</f>
        <v/>
      </c>
      <c r="AB336" s="44">
        <f>ROUND(AF335*N(Debts!$D$10)/12,2)</f>
        <v/>
      </c>
      <c r="AC336" s="44">
        <f>MIN(N(Debts!$E$10),AF335+AB336)</f>
        <v/>
      </c>
      <c r="AD336" s="44">
        <f>AF335+AB336-AC336</f>
        <v/>
      </c>
      <c r="AE336" s="44">
        <f>MIN(AD336,MAX(0,$C336-SUMIFS($H336:$AU336,$H$6:$AU$6,"Rest",$H$5:$AU$5,"&lt;"&amp;AD$5)))</f>
        <v/>
      </c>
      <c r="AF336" s="44">
        <f>ROUND(AD336-AE336,2)</f>
        <v/>
      </c>
      <c r="AG336" s="44">
        <f>ROUND(AK335*N(Debts!$D$11)/12,2)</f>
        <v/>
      </c>
      <c r="AH336" s="44">
        <f>MIN(N(Debts!$E$11),AK335+AG336)</f>
        <v/>
      </c>
      <c r="AI336" s="44">
        <f>AK335+AG336-AH336</f>
        <v/>
      </c>
      <c r="AJ336" s="44">
        <f>MIN(AI336,MAX(0,$C336-SUMIFS($H336:$AU336,$H$6:$AU$6,"Rest",$H$5:$AU$5,"&lt;"&amp;AI$5)))</f>
        <v/>
      </c>
      <c r="AK336" s="44">
        <f>ROUND(AI336-AJ336,2)</f>
        <v/>
      </c>
      <c r="AL336" s="44">
        <f>ROUND(AP335*N(Debts!$D$12)/12,2)</f>
        <v/>
      </c>
      <c r="AM336" s="44">
        <f>MIN(N(Debts!$E$12),AP335+AL336)</f>
        <v/>
      </c>
      <c r="AN336" s="44">
        <f>AP335+AL336-AM336</f>
        <v/>
      </c>
      <c r="AO336" s="44">
        <f>MIN(AN336,MAX(0,$C336-SUMIFS($H336:$AU336,$H$6:$AU$6,"Rest",$H$5:$AU$5,"&lt;"&amp;AN$5)))</f>
        <v/>
      </c>
      <c r="AP336" s="44">
        <f>ROUND(AN336-AO336,2)</f>
        <v/>
      </c>
      <c r="AQ336" s="44">
        <f>ROUND(AU335*N(Debts!$D$13)/12,2)</f>
        <v/>
      </c>
      <c r="AR336" s="44">
        <f>MIN(N(Debts!$E$13),AU335+AQ336)</f>
        <v/>
      </c>
      <c r="AS336" s="44">
        <f>AU335+AQ336-AR336</f>
        <v/>
      </c>
      <c r="AT336" s="44">
        <f>MIN(AS336,MAX(0,$C336-SUMIFS($H336:$AU336,$H$6:$AU$6,"Rest",$H$5:$AU$5,"&lt;"&amp;AS$5)))</f>
        <v/>
      </c>
      <c r="AU336" s="44">
        <f>ROUND(AS336-AT336,2)</f>
        <v/>
      </c>
    </row>
    <row r="337">
      <c r="A337" s="43" t="n">
        <v>330</v>
      </c>
      <c r="B337" s="45">
        <f>EDATE(Plan!$C$7,A337-1)</f>
        <v/>
      </c>
      <c r="C337" s="46">
        <f>IF(F336&lt;=0.005,0,MAX(0,Plan!$C$6-SUMIF($H$6:$AU$6,"Min paid",H337:AU337)))</f>
        <v/>
      </c>
      <c r="D337" s="46">
        <f>SUMIF($H$6:$AU$6,"Interest",H337:AU337)</f>
        <v/>
      </c>
      <c r="E337" s="46">
        <f>SUMIF($H$6:$AU$6,"Min paid",H337:AU337)+SUMIF($H$6:$AU$6,"Extra paid",H337:AU337)</f>
        <v/>
      </c>
      <c r="F337" s="46">
        <f>SUMIF($H$6:$AU$6,"Balance",H337:AU337)</f>
        <v/>
      </c>
      <c r="G337" s="47">
        <f>IF(AND(F337&lt;=0.005,F336&gt;0.005),A337,"")</f>
        <v/>
      </c>
      <c r="H337" s="44">
        <f>ROUND(L336*N(Debts!$D$6)/12,2)</f>
        <v/>
      </c>
      <c r="I337" s="44">
        <f>MIN(N(Debts!$E$6),L336+H337)</f>
        <v/>
      </c>
      <c r="J337" s="44">
        <f>L336+H337-I337</f>
        <v/>
      </c>
      <c r="K337" s="44">
        <f>MIN(J337,MAX(0,$C337-SUMIFS($H337:$AU337,$H$6:$AU$6,"Rest",$H$5:$AU$5,"&lt;"&amp;J$5)))</f>
        <v/>
      </c>
      <c r="L337" s="44">
        <f>ROUND(J337-K337,2)</f>
        <v/>
      </c>
      <c r="M337" s="44">
        <f>ROUND(Q336*N(Debts!$D$7)/12,2)</f>
        <v/>
      </c>
      <c r="N337" s="44">
        <f>MIN(N(Debts!$E$7),Q336+M337)</f>
        <v/>
      </c>
      <c r="O337" s="44">
        <f>Q336+M337-N337</f>
        <v/>
      </c>
      <c r="P337" s="44">
        <f>MIN(O337,MAX(0,$C337-SUMIFS($H337:$AU337,$H$6:$AU$6,"Rest",$H$5:$AU$5,"&lt;"&amp;O$5)))</f>
        <v/>
      </c>
      <c r="Q337" s="44">
        <f>ROUND(O337-P337,2)</f>
        <v/>
      </c>
      <c r="R337" s="44">
        <f>ROUND(V336*N(Debts!$D$8)/12,2)</f>
        <v/>
      </c>
      <c r="S337" s="44">
        <f>MIN(N(Debts!$E$8),V336+R337)</f>
        <v/>
      </c>
      <c r="T337" s="44">
        <f>V336+R337-S337</f>
        <v/>
      </c>
      <c r="U337" s="44">
        <f>MIN(T337,MAX(0,$C337-SUMIFS($H337:$AU337,$H$6:$AU$6,"Rest",$H$5:$AU$5,"&lt;"&amp;T$5)))</f>
        <v/>
      </c>
      <c r="V337" s="44">
        <f>ROUND(T337-U337,2)</f>
        <v/>
      </c>
      <c r="W337" s="44">
        <f>ROUND(AA336*N(Debts!$D$9)/12,2)</f>
        <v/>
      </c>
      <c r="X337" s="44">
        <f>MIN(N(Debts!$E$9),AA336+W337)</f>
        <v/>
      </c>
      <c r="Y337" s="44">
        <f>AA336+W337-X337</f>
        <v/>
      </c>
      <c r="Z337" s="44">
        <f>MIN(Y337,MAX(0,$C337-SUMIFS($H337:$AU337,$H$6:$AU$6,"Rest",$H$5:$AU$5,"&lt;"&amp;Y$5)))</f>
        <v/>
      </c>
      <c r="AA337" s="44">
        <f>ROUND(Y337-Z337,2)</f>
        <v/>
      </c>
      <c r="AB337" s="44">
        <f>ROUND(AF336*N(Debts!$D$10)/12,2)</f>
        <v/>
      </c>
      <c r="AC337" s="44">
        <f>MIN(N(Debts!$E$10),AF336+AB337)</f>
        <v/>
      </c>
      <c r="AD337" s="44">
        <f>AF336+AB337-AC337</f>
        <v/>
      </c>
      <c r="AE337" s="44">
        <f>MIN(AD337,MAX(0,$C337-SUMIFS($H337:$AU337,$H$6:$AU$6,"Rest",$H$5:$AU$5,"&lt;"&amp;AD$5)))</f>
        <v/>
      </c>
      <c r="AF337" s="44">
        <f>ROUND(AD337-AE337,2)</f>
        <v/>
      </c>
      <c r="AG337" s="44">
        <f>ROUND(AK336*N(Debts!$D$11)/12,2)</f>
        <v/>
      </c>
      <c r="AH337" s="44">
        <f>MIN(N(Debts!$E$11),AK336+AG337)</f>
        <v/>
      </c>
      <c r="AI337" s="44">
        <f>AK336+AG337-AH337</f>
        <v/>
      </c>
      <c r="AJ337" s="44">
        <f>MIN(AI337,MAX(0,$C337-SUMIFS($H337:$AU337,$H$6:$AU$6,"Rest",$H$5:$AU$5,"&lt;"&amp;AI$5)))</f>
        <v/>
      </c>
      <c r="AK337" s="44">
        <f>ROUND(AI337-AJ337,2)</f>
        <v/>
      </c>
      <c r="AL337" s="44">
        <f>ROUND(AP336*N(Debts!$D$12)/12,2)</f>
        <v/>
      </c>
      <c r="AM337" s="44">
        <f>MIN(N(Debts!$E$12),AP336+AL337)</f>
        <v/>
      </c>
      <c r="AN337" s="44">
        <f>AP336+AL337-AM337</f>
        <v/>
      </c>
      <c r="AO337" s="44">
        <f>MIN(AN337,MAX(0,$C337-SUMIFS($H337:$AU337,$H$6:$AU$6,"Rest",$H$5:$AU$5,"&lt;"&amp;AN$5)))</f>
        <v/>
      </c>
      <c r="AP337" s="44">
        <f>ROUND(AN337-AO337,2)</f>
        <v/>
      </c>
      <c r="AQ337" s="44">
        <f>ROUND(AU336*N(Debts!$D$13)/12,2)</f>
        <v/>
      </c>
      <c r="AR337" s="44">
        <f>MIN(N(Debts!$E$13),AU336+AQ337)</f>
        <v/>
      </c>
      <c r="AS337" s="44">
        <f>AU336+AQ337-AR337</f>
        <v/>
      </c>
      <c r="AT337" s="44">
        <f>MIN(AS337,MAX(0,$C337-SUMIFS($H337:$AU337,$H$6:$AU$6,"Rest",$H$5:$AU$5,"&lt;"&amp;AS$5)))</f>
        <v/>
      </c>
      <c r="AU337" s="44">
        <f>ROUND(AS337-AT337,2)</f>
        <v/>
      </c>
    </row>
    <row r="338">
      <c r="A338" s="43" t="n">
        <v>331</v>
      </c>
      <c r="B338" s="45">
        <f>EDATE(Plan!$C$7,A338-1)</f>
        <v/>
      </c>
      <c r="C338" s="46">
        <f>IF(F337&lt;=0.005,0,MAX(0,Plan!$C$6-SUMIF($H$6:$AU$6,"Min paid",H338:AU338)))</f>
        <v/>
      </c>
      <c r="D338" s="46">
        <f>SUMIF($H$6:$AU$6,"Interest",H338:AU338)</f>
        <v/>
      </c>
      <c r="E338" s="46">
        <f>SUMIF($H$6:$AU$6,"Min paid",H338:AU338)+SUMIF($H$6:$AU$6,"Extra paid",H338:AU338)</f>
        <v/>
      </c>
      <c r="F338" s="46">
        <f>SUMIF($H$6:$AU$6,"Balance",H338:AU338)</f>
        <v/>
      </c>
      <c r="G338" s="47">
        <f>IF(AND(F338&lt;=0.005,F337&gt;0.005),A338,"")</f>
        <v/>
      </c>
      <c r="H338" s="44">
        <f>ROUND(L337*N(Debts!$D$6)/12,2)</f>
        <v/>
      </c>
      <c r="I338" s="44">
        <f>MIN(N(Debts!$E$6),L337+H338)</f>
        <v/>
      </c>
      <c r="J338" s="44">
        <f>L337+H338-I338</f>
        <v/>
      </c>
      <c r="K338" s="44">
        <f>MIN(J338,MAX(0,$C338-SUMIFS($H338:$AU338,$H$6:$AU$6,"Rest",$H$5:$AU$5,"&lt;"&amp;J$5)))</f>
        <v/>
      </c>
      <c r="L338" s="44">
        <f>ROUND(J338-K338,2)</f>
        <v/>
      </c>
      <c r="M338" s="44">
        <f>ROUND(Q337*N(Debts!$D$7)/12,2)</f>
        <v/>
      </c>
      <c r="N338" s="44">
        <f>MIN(N(Debts!$E$7),Q337+M338)</f>
        <v/>
      </c>
      <c r="O338" s="44">
        <f>Q337+M338-N338</f>
        <v/>
      </c>
      <c r="P338" s="44">
        <f>MIN(O338,MAX(0,$C338-SUMIFS($H338:$AU338,$H$6:$AU$6,"Rest",$H$5:$AU$5,"&lt;"&amp;O$5)))</f>
        <v/>
      </c>
      <c r="Q338" s="44">
        <f>ROUND(O338-P338,2)</f>
        <v/>
      </c>
      <c r="R338" s="44">
        <f>ROUND(V337*N(Debts!$D$8)/12,2)</f>
        <v/>
      </c>
      <c r="S338" s="44">
        <f>MIN(N(Debts!$E$8),V337+R338)</f>
        <v/>
      </c>
      <c r="T338" s="44">
        <f>V337+R338-S338</f>
        <v/>
      </c>
      <c r="U338" s="44">
        <f>MIN(T338,MAX(0,$C338-SUMIFS($H338:$AU338,$H$6:$AU$6,"Rest",$H$5:$AU$5,"&lt;"&amp;T$5)))</f>
        <v/>
      </c>
      <c r="V338" s="44">
        <f>ROUND(T338-U338,2)</f>
        <v/>
      </c>
      <c r="W338" s="44">
        <f>ROUND(AA337*N(Debts!$D$9)/12,2)</f>
        <v/>
      </c>
      <c r="X338" s="44">
        <f>MIN(N(Debts!$E$9),AA337+W338)</f>
        <v/>
      </c>
      <c r="Y338" s="44">
        <f>AA337+W338-X338</f>
        <v/>
      </c>
      <c r="Z338" s="44">
        <f>MIN(Y338,MAX(0,$C338-SUMIFS($H338:$AU338,$H$6:$AU$6,"Rest",$H$5:$AU$5,"&lt;"&amp;Y$5)))</f>
        <v/>
      </c>
      <c r="AA338" s="44">
        <f>ROUND(Y338-Z338,2)</f>
        <v/>
      </c>
      <c r="AB338" s="44">
        <f>ROUND(AF337*N(Debts!$D$10)/12,2)</f>
        <v/>
      </c>
      <c r="AC338" s="44">
        <f>MIN(N(Debts!$E$10),AF337+AB338)</f>
        <v/>
      </c>
      <c r="AD338" s="44">
        <f>AF337+AB338-AC338</f>
        <v/>
      </c>
      <c r="AE338" s="44">
        <f>MIN(AD338,MAX(0,$C338-SUMIFS($H338:$AU338,$H$6:$AU$6,"Rest",$H$5:$AU$5,"&lt;"&amp;AD$5)))</f>
        <v/>
      </c>
      <c r="AF338" s="44">
        <f>ROUND(AD338-AE338,2)</f>
        <v/>
      </c>
      <c r="AG338" s="44">
        <f>ROUND(AK337*N(Debts!$D$11)/12,2)</f>
        <v/>
      </c>
      <c r="AH338" s="44">
        <f>MIN(N(Debts!$E$11),AK337+AG338)</f>
        <v/>
      </c>
      <c r="AI338" s="44">
        <f>AK337+AG338-AH338</f>
        <v/>
      </c>
      <c r="AJ338" s="44">
        <f>MIN(AI338,MAX(0,$C338-SUMIFS($H338:$AU338,$H$6:$AU$6,"Rest",$H$5:$AU$5,"&lt;"&amp;AI$5)))</f>
        <v/>
      </c>
      <c r="AK338" s="44">
        <f>ROUND(AI338-AJ338,2)</f>
        <v/>
      </c>
      <c r="AL338" s="44">
        <f>ROUND(AP337*N(Debts!$D$12)/12,2)</f>
        <v/>
      </c>
      <c r="AM338" s="44">
        <f>MIN(N(Debts!$E$12),AP337+AL338)</f>
        <v/>
      </c>
      <c r="AN338" s="44">
        <f>AP337+AL338-AM338</f>
        <v/>
      </c>
      <c r="AO338" s="44">
        <f>MIN(AN338,MAX(0,$C338-SUMIFS($H338:$AU338,$H$6:$AU$6,"Rest",$H$5:$AU$5,"&lt;"&amp;AN$5)))</f>
        <v/>
      </c>
      <c r="AP338" s="44">
        <f>ROUND(AN338-AO338,2)</f>
        <v/>
      </c>
      <c r="AQ338" s="44">
        <f>ROUND(AU337*N(Debts!$D$13)/12,2)</f>
        <v/>
      </c>
      <c r="AR338" s="44">
        <f>MIN(N(Debts!$E$13),AU337+AQ338)</f>
        <v/>
      </c>
      <c r="AS338" s="44">
        <f>AU337+AQ338-AR338</f>
        <v/>
      </c>
      <c r="AT338" s="44">
        <f>MIN(AS338,MAX(0,$C338-SUMIFS($H338:$AU338,$H$6:$AU$6,"Rest",$H$5:$AU$5,"&lt;"&amp;AS$5)))</f>
        <v/>
      </c>
      <c r="AU338" s="44">
        <f>ROUND(AS338-AT338,2)</f>
        <v/>
      </c>
    </row>
    <row r="339">
      <c r="A339" s="43" t="n">
        <v>332</v>
      </c>
      <c r="B339" s="45">
        <f>EDATE(Plan!$C$7,A339-1)</f>
        <v/>
      </c>
      <c r="C339" s="46">
        <f>IF(F338&lt;=0.005,0,MAX(0,Plan!$C$6-SUMIF($H$6:$AU$6,"Min paid",H339:AU339)))</f>
        <v/>
      </c>
      <c r="D339" s="46">
        <f>SUMIF($H$6:$AU$6,"Interest",H339:AU339)</f>
        <v/>
      </c>
      <c r="E339" s="46">
        <f>SUMIF($H$6:$AU$6,"Min paid",H339:AU339)+SUMIF($H$6:$AU$6,"Extra paid",H339:AU339)</f>
        <v/>
      </c>
      <c r="F339" s="46">
        <f>SUMIF($H$6:$AU$6,"Balance",H339:AU339)</f>
        <v/>
      </c>
      <c r="G339" s="47">
        <f>IF(AND(F339&lt;=0.005,F338&gt;0.005),A339,"")</f>
        <v/>
      </c>
      <c r="H339" s="44">
        <f>ROUND(L338*N(Debts!$D$6)/12,2)</f>
        <v/>
      </c>
      <c r="I339" s="44">
        <f>MIN(N(Debts!$E$6),L338+H339)</f>
        <v/>
      </c>
      <c r="J339" s="44">
        <f>L338+H339-I339</f>
        <v/>
      </c>
      <c r="K339" s="44">
        <f>MIN(J339,MAX(0,$C339-SUMIFS($H339:$AU339,$H$6:$AU$6,"Rest",$H$5:$AU$5,"&lt;"&amp;J$5)))</f>
        <v/>
      </c>
      <c r="L339" s="44">
        <f>ROUND(J339-K339,2)</f>
        <v/>
      </c>
      <c r="M339" s="44">
        <f>ROUND(Q338*N(Debts!$D$7)/12,2)</f>
        <v/>
      </c>
      <c r="N339" s="44">
        <f>MIN(N(Debts!$E$7),Q338+M339)</f>
        <v/>
      </c>
      <c r="O339" s="44">
        <f>Q338+M339-N339</f>
        <v/>
      </c>
      <c r="P339" s="44">
        <f>MIN(O339,MAX(0,$C339-SUMIFS($H339:$AU339,$H$6:$AU$6,"Rest",$H$5:$AU$5,"&lt;"&amp;O$5)))</f>
        <v/>
      </c>
      <c r="Q339" s="44">
        <f>ROUND(O339-P339,2)</f>
        <v/>
      </c>
      <c r="R339" s="44">
        <f>ROUND(V338*N(Debts!$D$8)/12,2)</f>
        <v/>
      </c>
      <c r="S339" s="44">
        <f>MIN(N(Debts!$E$8),V338+R339)</f>
        <v/>
      </c>
      <c r="T339" s="44">
        <f>V338+R339-S339</f>
        <v/>
      </c>
      <c r="U339" s="44">
        <f>MIN(T339,MAX(0,$C339-SUMIFS($H339:$AU339,$H$6:$AU$6,"Rest",$H$5:$AU$5,"&lt;"&amp;T$5)))</f>
        <v/>
      </c>
      <c r="V339" s="44">
        <f>ROUND(T339-U339,2)</f>
        <v/>
      </c>
      <c r="W339" s="44">
        <f>ROUND(AA338*N(Debts!$D$9)/12,2)</f>
        <v/>
      </c>
      <c r="X339" s="44">
        <f>MIN(N(Debts!$E$9),AA338+W339)</f>
        <v/>
      </c>
      <c r="Y339" s="44">
        <f>AA338+W339-X339</f>
        <v/>
      </c>
      <c r="Z339" s="44">
        <f>MIN(Y339,MAX(0,$C339-SUMIFS($H339:$AU339,$H$6:$AU$6,"Rest",$H$5:$AU$5,"&lt;"&amp;Y$5)))</f>
        <v/>
      </c>
      <c r="AA339" s="44">
        <f>ROUND(Y339-Z339,2)</f>
        <v/>
      </c>
      <c r="AB339" s="44">
        <f>ROUND(AF338*N(Debts!$D$10)/12,2)</f>
        <v/>
      </c>
      <c r="AC339" s="44">
        <f>MIN(N(Debts!$E$10),AF338+AB339)</f>
        <v/>
      </c>
      <c r="AD339" s="44">
        <f>AF338+AB339-AC339</f>
        <v/>
      </c>
      <c r="AE339" s="44">
        <f>MIN(AD339,MAX(0,$C339-SUMIFS($H339:$AU339,$H$6:$AU$6,"Rest",$H$5:$AU$5,"&lt;"&amp;AD$5)))</f>
        <v/>
      </c>
      <c r="AF339" s="44">
        <f>ROUND(AD339-AE339,2)</f>
        <v/>
      </c>
      <c r="AG339" s="44">
        <f>ROUND(AK338*N(Debts!$D$11)/12,2)</f>
        <v/>
      </c>
      <c r="AH339" s="44">
        <f>MIN(N(Debts!$E$11),AK338+AG339)</f>
        <v/>
      </c>
      <c r="AI339" s="44">
        <f>AK338+AG339-AH339</f>
        <v/>
      </c>
      <c r="AJ339" s="44">
        <f>MIN(AI339,MAX(0,$C339-SUMIFS($H339:$AU339,$H$6:$AU$6,"Rest",$H$5:$AU$5,"&lt;"&amp;AI$5)))</f>
        <v/>
      </c>
      <c r="AK339" s="44">
        <f>ROUND(AI339-AJ339,2)</f>
        <v/>
      </c>
      <c r="AL339" s="44">
        <f>ROUND(AP338*N(Debts!$D$12)/12,2)</f>
        <v/>
      </c>
      <c r="AM339" s="44">
        <f>MIN(N(Debts!$E$12),AP338+AL339)</f>
        <v/>
      </c>
      <c r="AN339" s="44">
        <f>AP338+AL339-AM339</f>
        <v/>
      </c>
      <c r="AO339" s="44">
        <f>MIN(AN339,MAX(0,$C339-SUMIFS($H339:$AU339,$H$6:$AU$6,"Rest",$H$5:$AU$5,"&lt;"&amp;AN$5)))</f>
        <v/>
      </c>
      <c r="AP339" s="44">
        <f>ROUND(AN339-AO339,2)</f>
        <v/>
      </c>
      <c r="AQ339" s="44">
        <f>ROUND(AU338*N(Debts!$D$13)/12,2)</f>
        <v/>
      </c>
      <c r="AR339" s="44">
        <f>MIN(N(Debts!$E$13),AU338+AQ339)</f>
        <v/>
      </c>
      <c r="AS339" s="44">
        <f>AU338+AQ339-AR339</f>
        <v/>
      </c>
      <c r="AT339" s="44">
        <f>MIN(AS339,MAX(0,$C339-SUMIFS($H339:$AU339,$H$6:$AU$6,"Rest",$H$5:$AU$5,"&lt;"&amp;AS$5)))</f>
        <v/>
      </c>
      <c r="AU339" s="44">
        <f>ROUND(AS339-AT339,2)</f>
        <v/>
      </c>
    </row>
    <row r="340">
      <c r="A340" s="43" t="n">
        <v>333</v>
      </c>
      <c r="B340" s="45">
        <f>EDATE(Plan!$C$7,A340-1)</f>
        <v/>
      </c>
      <c r="C340" s="46">
        <f>IF(F339&lt;=0.005,0,MAX(0,Plan!$C$6-SUMIF($H$6:$AU$6,"Min paid",H340:AU340)))</f>
        <v/>
      </c>
      <c r="D340" s="46">
        <f>SUMIF($H$6:$AU$6,"Interest",H340:AU340)</f>
        <v/>
      </c>
      <c r="E340" s="46">
        <f>SUMIF($H$6:$AU$6,"Min paid",H340:AU340)+SUMIF($H$6:$AU$6,"Extra paid",H340:AU340)</f>
        <v/>
      </c>
      <c r="F340" s="46">
        <f>SUMIF($H$6:$AU$6,"Balance",H340:AU340)</f>
        <v/>
      </c>
      <c r="G340" s="47">
        <f>IF(AND(F340&lt;=0.005,F339&gt;0.005),A340,"")</f>
        <v/>
      </c>
      <c r="H340" s="44">
        <f>ROUND(L339*N(Debts!$D$6)/12,2)</f>
        <v/>
      </c>
      <c r="I340" s="44">
        <f>MIN(N(Debts!$E$6),L339+H340)</f>
        <v/>
      </c>
      <c r="J340" s="44">
        <f>L339+H340-I340</f>
        <v/>
      </c>
      <c r="K340" s="44">
        <f>MIN(J340,MAX(0,$C340-SUMIFS($H340:$AU340,$H$6:$AU$6,"Rest",$H$5:$AU$5,"&lt;"&amp;J$5)))</f>
        <v/>
      </c>
      <c r="L340" s="44">
        <f>ROUND(J340-K340,2)</f>
        <v/>
      </c>
      <c r="M340" s="44">
        <f>ROUND(Q339*N(Debts!$D$7)/12,2)</f>
        <v/>
      </c>
      <c r="N340" s="44">
        <f>MIN(N(Debts!$E$7),Q339+M340)</f>
        <v/>
      </c>
      <c r="O340" s="44">
        <f>Q339+M340-N340</f>
        <v/>
      </c>
      <c r="P340" s="44">
        <f>MIN(O340,MAX(0,$C340-SUMIFS($H340:$AU340,$H$6:$AU$6,"Rest",$H$5:$AU$5,"&lt;"&amp;O$5)))</f>
        <v/>
      </c>
      <c r="Q340" s="44">
        <f>ROUND(O340-P340,2)</f>
        <v/>
      </c>
      <c r="R340" s="44">
        <f>ROUND(V339*N(Debts!$D$8)/12,2)</f>
        <v/>
      </c>
      <c r="S340" s="44">
        <f>MIN(N(Debts!$E$8),V339+R340)</f>
        <v/>
      </c>
      <c r="T340" s="44">
        <f>V339+R340-S340</f>
        <v/>
      </c>
      <c r="U340" s="44">
        <f>MIN(T340,MAX(0,$C340-SUMIFS($H340:$AU340,$H$6:$AU$6,"Rest",$H$5:$AU$5,"&lt;"&amp;T$5)))</f>
        <v/>
      </c>
      <c r="V340" s="44">
        <f>ROUND(T340-U340,2)</f>
        <v/>
      </c>
      <c r="W340" s="44">
        <f>ROUND(AA339*N(Debts!$D$9)/12,2)</f>
        <v/>
      </c>
      <c r="X340" s="44">
        <f>MIN(N(Debts!$E$9),AA339+W340)</f>
        <v/>
      </c>
      <c r="Y340" s="44">
        <f>AA339+W340-X340</f>
        <v/>
      </c>
      <c r="Z340" s="44">
        <f>MIN(Y340,MAX(0,$C340-SUMIFS($H340:$AU340,$H$6:$AU$6,"Rest",$H$5:$AU$5,"&lt;"&amp;Y$5)))</f>
        <v/>
      </c>
      <c r="AA340" s="44">
        <f>ROUND(Y340-Z340,2)</f>
        <v/>
      </c>
      <c r="AB340" s="44">
        <f>ROUND(AF339*N(Debts!$D$10)/12,2)</f>
        <v/>
      </c>
      <c r="AC340" s="44">
        <f>MIN(N(Debts!$E$10),AF339+AB340)</f>
        <v/>
      </c>
      <c r="AD340" s="44">
        <f>AF339+AB340-AC340</f>
        <v/>
      </c>
      <c r="AE340" s="44">
        <f>MIN(AD340,MAX(0,$C340-SUMIFS($H340:$AU340,$H$6:$AU$6,"Rest",$H$5:$AU$5,"&lt;"&amp;AD$5)))</f>
        <v/>
      </c>
      <c r="AF340" s="44">
        <f>ROUND(AD340-AE340,2)</f>
        <v/>
      </c>
      <c r="AG340" s="44">
        <f>ROUND(AK339*N(Debts!$D$11)/12,2)</f>
        <v/>
      </c>
      <c r="AH340" s="44">
        <f>MIN(N(Debts!$E$11),AK339+AG340)</f>
        <v/>
      </c>
      <c r="AI340" s="44">
        <f>AK339+AG340-AH340</f>
        <v/>
      </c>
      <c r="AJ340" s="44">
        <f>MIN(AI340,MAX(0,$C340-SUMIFS($H340:$AU340,$H$6:$AU$6,"Rest",$H$5:$AU$5,"&lt;"&amp;AI$5)))</f>
        <v/>
      </c>
      <c r="AK340" s="44">
        <f>ROUND(AI340-AJ340,2)</f>
        <v/>
      </c>
      <c r="AL340" s="44">
        <f>ROUND(AP339*N(Debts!$D$12)/12,2)</f>
        <v/>
      </c>
      <c r="AM340" s="44">
        <f>MIN(N(Debts!$E$12),AP339+AL340)</f>
        <v/>
      </c>
      <c r="AN340" s="44">
        <f>AP339+AL340-AM340</f>
        <v/>
      </c>
      <c r="AO340" s="44">
        <f>MIN(AN340,MAX(0,$C340-SUMIFS($H340:$AU340,$H$6:$AU$6,"Rest",$H$5:$AU$5,"&lt;"&amp;AN$5)))</f>
        <v/>
      </c>
      <c r="AP340" s="44">
        <f>ROUND(AN340-AO340,2)</f>
        <v/>
      </c>
      <c r="AQ340" s="44">
        <f>ROUND(AU339*N(Debts!$D$13)/12,2)</f>
        <v/>
      </c>
      <c r="AR340" s="44">
        <f>MIN(N(Debts!$E$13),AU339+AQ340)</f>
        <v/>
      </c>
      <c r="AS340" s="44">
        <f>AU339+AQ340-AR340</f>
        <v/>
      </c>
      <c r="AT340" s="44">
        <f>MIN(AS340,MAX(0,$C340-SUMIFS($H340:$AU340,$H$6:$AU$6,"Rest",$H$5:$AU$5,"&lt;"&amp;AS$5)))</f>
        <v/>
      </c>
      <c r="AU340" s="44">
        <f>ROUND(AS340-AT340,2)</f>
        <v/>
      </c>
    </row>
    <row r="341">
      <c r="A341" s="43" t="n">
        <v>334</v>
      </c>
      <c r="B341" s="45">
        <f>EDATE(Plan!$C$7,A341-1)</f>
        <v/>
      </c>
      <c r="C341" s="46">
        <f>IF(F340&lt;=0.005,0,MAX(0,Plan!$C$6-SUMIF($H$6:$AU$6,"Min paid",H341:AU341)))</f>
        <v/>
      </c>
      <c r="D341" s="46">
        <f>SUMIF($H$6:$AU$6,"Interest",H341:AU341)</f>
        <v/>
      </c>
      <c r="E341" s="46">
        <f>SUMIF($H$6:$AU$6,"Min paid",H341:AU341)+SUMIF($H$6:$AU$6,"Extra paid",H341:AU341)</f>
        <v/>
      </c>
      <c r="F341" s="46">
        <f>SUMIF($H$6:$AU$6,"Balance",H341:AU341)</f>
        <v/>
      </c>
      <c r="G341" s="47">
        <f>IF(AND(F341&lt;=0.005,F340&gt;0.005),A341,"")</f>
        <v/>
      </c>
      <c r="H341" s="44">
        <f>ROUND(L340*N(Debts!$D$6)/12,2)</f>
        <v/>
      </c>
      <c r="I341" s="44">
        <f>MIN(N(Debts!$E$6),L340+H341)</f>
        <v/>
      </c>
      <c r="J341" s="44">
        <f>L340+H341-I341</f>
        <v/>
      </c>
      <c r="K341" s="44">
        <f>MIN(J341,MAX(0,$C341-SUMIFS($H341:$AU341,$H$6:$AU$6,"Rest",$H$5:$AU$5,"&lt;"&amp;J$5)))</f>
        <v/>
      </c>
      <c r="L341" s="44">
        <f>ROUND(J341-K341,2)</f>
        <v/>
      </c>
      <c r="M341" s="44">
        <f>ROUND(Q340*N(Debts!$D$7)/12,2)</f>
        <v/>
      </c>
      <c r="N341" s="44">
        <f>MIN(N(Debts!$E$7),Q340+M341)</f>
        <v/>
      </c>
      <c r="O341" s="44">
        <f>Q340+M341-N341</f>
        <v/>
      </c>
      <c r="P341" s="44">
        <f>MIN(O341,MAX(0,$C341-SUMIFS($H341:$AU341,$H$6:$AU$6,"Rest",$H$5:$AU$5,"&lt;"&amp;O$5)))</f>
        <v/>
      </c>
      <c r="Q341" s="44">
        <f>ROUND(O341-P341,2)</f>
        <v/>
      </c>
      <c r="R341" s="44">
        <f>ROUND(V340*N(Debts!$D$8)/12,2)</f>
        <v/>
      </c>
      <c r="S341" s="44">
        <f>MIN(N(Debts!$E$8),V340+R341)</f>
        <v/>
      </c>
      <c r="T341" s="44">
        <f>V340+R341-S341</f>
        <v/>
      </c>
      <c r="U341" s="44">
        <f>MIN(T341,MAX(0,$C341-SUMIFS($H341:$AU341,$H$6:$AU$6,"Rest",$H$5:$AU$5,"&lt;"&amp;T$5)))</f>
        <v/>
      </c>
      <c r="V341" s="44">
        <f>ROUND(T341-U341,2)</f>
        <v/>
      </c>
      <c r="W341" s="44">
        <f>ROUND(AA340*N(Debts!$D$9)/12,2)</f>
        <v/>
      </c>
      <c r="X341" s="44">
        <f>MIN(N(Debts!$E$9),AA340+W341)</f>
        <v/>
      </c>
      <c r="Y341" s="44">
        <f>AA340+W341-X341</f>
        <v/>
      </c>
      <c r="Z341" s="44">
        <f>MIN(Y341,MAX(0,$C341-SUMIFS($H341:$AU341,$H$6:$AU$6,"Rest",$H$5:$AU$5,"&lt;"&amp;Y$5)))</f>
        <v/>
      </c>
      <c r="AA341" s="44">
        <f>ROUND(Y341-Z341,2)</f>
        <v/>
      </c>
      <c r="AB341" s="44">
        <f>ROUND(AF340*N(Debts!$D$10)/12,2)</f>
        <v/>
      </c>
      <c r="AC341" s="44">
        <f>MIN(N(Debts!$E$10),AF340+AB341)</f>
        <v/>
      </c>
      <c r="AD341" s="44">
        <f>AF340+AB341-AC341</f>
        <v/>
      </c>
      <c r="AE341" s="44">
        <f>MIN(AD341,MAX(0,$C341-SUMIFS($H341:$AU341,$H$6:$AU$6,"Rest",$H$5:$AU$5,"&lt;"&amp;AD$5)))</f>
        <v/>
      </c>
      <c r="AF341" s="44">
        <f>ROUND(AD341-AE341,2)</f>
        <v/>
      </c>
      <c r="AG341" s="44">
        <f>ROUND(AK340*N(Debts!$D$11)/12,2)</f>
        <v/>
      </c>
      <c r="AH341" s="44">
        <f>MIN(N(Debts!$E$11),AK340+AG341)</f>
        <v/>
      </c>
      <c r="AI341" s="44">
        <f>AK340+AG341-AH341</f>
        <v/>
      </c>
      <c r="AJ341" s="44">
        <f>MIN(AI341,MAX(0,$C341-SUMIFS($H341:$AU341,$H$6:$AU$6,"Rest",$H$5:$AU$5,"&lt;"&amp;AI$5)))</f>
        <v/>
      </c>
      <c r="AK341" s="44">
        <f>ROUND(AI341-AJ341,2)</f>
        <v/>
      </c>
      <c r="AL341" s="44">
        <f>ROUND(AP340*N(Debts!$D$12)/12,2)</f>
        <v/>
      </c>
      <c r="AM341" s="44">
        <f>MIN(N(Debts!$E$12),AP340+AL341)</f>
        <v/>
      </c>
      <c r="AN341" s="44">
        <f>AP340+AL341-AM341</f>
        <v/>
      </c>
      <c r="AO341" s="44">
        <f>MIN(AN341,MAX(0,$C341-SUMIFS($H341:$AU341,$H$6:$AU$6,"Rest",$H$5:$AU$5,"&lt;"&amp;AN$5)))</f>
        <v/>
      </c>
      <c r="AP341" s="44">
        <f>ROUND(AN341-AO341,2)</f>
        <v/>
      </c>
      <c r="AQ341" s="44">
        <f>ROUND(AU340*N(Debts!$D$13)/12,2)</f>
        <v/>
      </c>
      <c r="AR341" s="44">
        <f>MIN(N(Debts!$E$13),AU340+AQ341)</f>
        <v/>
      </c>
      <c r="AS341" s="44">
        <f>AU340+AQ341-AR341</f>
        <v/>
      </c>
      <c r="AT341" s="44">
        <f>MIN(AS341,MAX(0,$C341-SUMIFS($H341:$AU341,$H$6:$AU$6,"Rest",$H$5:$AU$5,"&lt;"&amp;AS$5)))</f>
        <v/>
      </c>
      <c r="AU341" s="44">
        <f>ROUND(AS341-AT341,2)</f>
        <v/>
      </c>
    </row>
    <row r="342">
      <c r="A342" s="43" t="n">
        <v>335</v>
      </c>
      <c r="B342" s="45">
        <f>EDATE(Plan!$C$7,A342-1)</f>
        <v/>
      </c>
      <c r="C342" s="46">
        <f>IF(F341&lt;=0.005,0,MAX(0,Plan!$C$6-SUMIF($H$6:$AU$6,"Min paid",H342:AU342)))</f>
        <v/>
      </c>
      <c r="D342" s="46">
        <f>SUMIF($H$6:$AU$6,"Interest",H342:AU342)</f>
        <v/>
      </c>
      <c r="E342" s="46">
        <f>SUMIF($H$6:$AU$6,"Min paid",H342:AU342)+SUMIF($H$6:$AU$6,"Extra paid",H342:AU342)</f>
        <v/>
      </c>
      <c r="F342" s="46">
        <f>SUMIF($H$6:$AU$6,"Balance",H342:AU342)</f>
        <v/>
      </c>
      <c r="G342" s="47">
        <f>IF(AND(F342&lt;=0.005,F341&gt;0.005),A342,"")</f>
        <v/>
      </c>
      <c r="H342" s="44">
        <f>ROUND(L341*N(Debts!$D$6)/12,2)</f>
        <v/>
      </c>
      <c r="I342" s="44">
        <f>MIN(N(Debts!$E$6),L341+H342)</f>
        <v/>
      </c>
      <c r="J342" s="44">
        <f>L341+H342-I342</f>
        <v/>
      </c>
      <c r="K342" s="44">
        <f>MIN(J342,MAX(0,$C342-SUMIFS($H342:$AU342,$H$6:$AU$6,"Rest",$H$5:$AU$5,"&lt;"&amp;J$5)))</f>
        <v/>
      </c>
      <c r="L342" s="44">
        <f>ROUND(J342-K342,2)</f>
        <v/>
      </c>
      <c r="M342" s="44">
        <f>ROUND(Q341*N(Debts!$D$7)/12,2)</f>
        <v/>
      </c>
      <c r="N342" s="44">
        <f>MIN(N(Debts!$E$7),Q341+M342)</f>
        <v/>
      </c>
      <c r="O342" s="44">
        <f>Q341+M342-N342</f>
        <v/>
      </c>
      <c r="P342" s="44">
        <f>MIN(O342,MAX(0,$C342-SUMIFS($H342:$AU342,$H$6:$AU$6,"Rest",$H$5:$AU$5,"&lt;"&amp;O$5)))</f>
        <v/>
      </c>
      <c r="Q342" s="44">
        <f>ROUND(O342-P342,2)</f>
        <v/>
      </c>
      <c r="R342" s="44">
        <f>ROUND(V341*N(Debts!$D$8)/12,2)</f>
        <v/>
      </c>
      <c r="S342" s="44">
        <f>MIN(N(Debts!$E$8),V341+R342)</f>
        <v/>
      </c>
      <c r="T342" s="44">
        <f>V341+R342-S342</f>
        <v/>
      </c>
      <c r="U342" s="44">
        <f>MIN(T342,MAX(0,$C342-SUMIFS($H342:$AU342,$H$6:$AU$6,"Rest",$H$5:$AU$5,"&lt;"&amp;T$5)))</f>
        <v/>
      </c>
      <c r="V342" s="44">
        <f>ROUND(T342-U342,2)</f>
        <v/>
      </c>
      <c r="W342" s="44">
        <f>ROUND(AA341*N(Debts!$D$9)/12,2)</f>
        <v/>
      </c>
      <c r="X342" s="44">
        <f>MIN(N(Debts!$E$9),AA341+W342)</f>
        <v/>
      </c>
      <c r="Y342" s="44">
        <f>AA341+W342-X342</f>
        <v/>
      </c>
      <c r="Z342" s="44">
        <f>MIN(Y342,MAX(0,$C342-SUMIFS($H342:$AU342,$H$6:$AU$6,"Rest",$H$5:$AU$5,"&lt;"&amp;Y$5)))</f>
        <v/>
      </c>
      <c r="AA342" s="44">
        <f>ROUND(Y342-Z342,2)</f>
        <v/>
      </c>
      <c r="AB342" s="44">
        <f>ROUND(AF341*N(Debts!$D$10)/12,2)</f>
        <v/>
      </c>
      <c r="AC342" s="44">
        <f>MIN(N(Debts!$E$10),AF341+AB342)</f>
        <v/>
      </c>
      <c r="AD342" s="44">
        <f>AF341+AB342-AC342</f>
        <v/>
      </c>
      <c r="AE342" s="44">
        <f>MIN(AD342,MAX(0,$C342-SUMIFS($H342:$AU342,$H$6:$AU$6,"Rest",$H$5:$AU$5,"&lt;"&amp;AD$5)))</f>
        <v/>
      </c>
      <c r="AF342" s="44">
        <f>ROUND(AD342-AE342,2)</f>
        <v/>
      </c>
      <c r="AG342" s="44">
        <f>ROUND(AK341*N(Debts!$D$11)/12,2)</f>
        <v/>
      </c>
      <c r="AH342" s="44">
        <f>MIN(N(Debts!$E$11),AK341+AG342)</f>
        <v/>
      </c>
      <c r="AI342" s="44">
        <f>AK341+AG342-AH342</f>
        <v/>
      </c>
      <c r="AJ342" s="44">
        <f>MIN(AI342,MAX(0,$C342-SUMIFS($H342:$AU342,$H$6:$AU$6,"Rest",$H$5:$AU$5,"&lt;"&amp;AI$5)))</f>
        <v/>
      </c>
      <c r="AK342" s="44">
        <f>ROUND(AI342-AJ342,2)</f>
        <v/>
      </c>
      <c r="AL342" s="44">
        <f>ROUND(AP341*N(Debts!$D$12)/12,2)</f>
        <v/>
      </c>
      <c r="AM342" s="44">
        <f>MIN(N(Debts!$E$12),AP341+AL342)</f>
        <v/>
      </c>
      <c r="AN342" s="44">
        <f>AP341+AL342-AM342</f>
        <v/>
      </c>
      <c r="AO342" s="44">
        <f>MIN(AN342,MAX(0,$C342-SUMIFS($H342:$AU342,$H$6:$AU$6,"Rest",$H$5:$AU$5,"&lt;"&amp;AN$5)))</f>
        <v/>
      </c>
      <c r="AP342" s="44">
        <f>ROUND(AN342-AO342,2)</f>
        <v/>
      </c>
      <c r="AQ342" s="44">
        <f>ROUND(AU341*N(Debts!$D$13)/12,2)</f>
        <v/>
      </c>
      <c r="AR342" s="44">
        <f>MIN(N(Debts!$E$13),AU341+AQ342)</f>
        <v/>
      </c>
      <c r="AS342" s="44">
        <f>AU341+AQ342-AR342</f>
        <v/>
      </c>
      <c r="AT342" s="44">
        <f>MIN(AS342,MAX(0,$C342-SUMIFS($H342:$AU342,$H$6:$AU$6,"Rest",$H$5:$AU$5,"&lt;"&amp;AS$5)))</f>
        <v/>
      </c>
      <c r="AU342" s="44">
        <f>ROUND(AS342-AT342,2)</f>
        <v/>
      </c>
    </row>
    <row r="343">
      <c r="A343" s="43" t="n">
        <v>336</v>
      </c>
      <c r="B343" s="45">
        <f>EDATE(Plan!$C$7,A343-1)</f>
        <v/>
      </c>
      <c r="C343" s="46">
        <f>IF(F342&lt;=0.005,0,MAX(0,Plan!$C$6-SUMIF($H$6:$AU$6,"Min paid",H343:AU343)))</f>
        <v/>
      </c>
      <c r="D343" s="46">
        <f>SUMIF($H$6:$AU$6,"Interest",H343:AU343)</f>
        <v/>
      </c>
      <c r="E343" s="46">
        <f>SUMIF($H$6:$AU$6,"Min paid",H343:AU343)+SUMIF($H$6:$AU$6,"Extra paid",H343:AU343)</f>
        <v/>
      </c>
      <c r="F343" s="46">
        <f>SUMIF($H$6:$AU$6,"Balance",H343:AU343)</f>
        <v/>
      </c>
      <c r="G343" s="47">
        <f>IF(AND(F343&lt;=0.005,F342&gt;0.005),A343,"")</f>
        <v/>
      </c>
      <c r="H343" s="44">
        <f>ROUND(L342*N(Debts!$D$6)/12,2)</f>
        <v/>
      </c>
      <c r="I343" s="44">
        <f>MIN(N(Debts!$E$6),L342+H343)</f>
        <v/>
      </c>
      <c r="J343" s="44">
        <f>L342+H343-I343</f>
        <v/>
      </c>
      <c r="K343" s="44">
        <f>MIN(J343,MAX(0,$C343-SUMIFS($H343:$AU343,$H$6:$AU$6,"Rest",$H$5:$AU$5,"&lt;"&amp;J$5)))</f>
        <v/>
      </c>
      <c r="L343" s="44">
        <f>ROUND(J343-K343,2)</f>
        <v/>
      </c>
      <c r="M343" s="44">
        <f>ROUND(Q342*N(Debts!$D$7)/12,2)</f>
        <v/>
      </c>
      <c r="N343" s="44">
        <f>MIN(N(Debts!$E$7),Q342+M343)</f>
        <v/>
      </c>
      <c r="O343" s="44">
        <f>Q342+M343-N343</f>
        <v/>
      </c>
      <c r="P343" s="44">
        <f>MIN(O343,MAX(0,$C343-SUMIFS($H343:$AU343,$H$6:$AU$6,"Rest",$H$5:$AU$5,"&lt;"&amp;O$5)))</f>
        <v/>
      </c>
      <c r="Q343" s="44">
        <f>ROUND(O343-P343,2)</f>
        <v/>
      </c>
      <c r="R343" s="44">
        <f>ROUND(V342*N(Debts!$D$8)/12,2)</f>
        <v/>
      </c>
      <c r="S343" s="44">
        <f>MIN(N(Debts!$E$8),V342+R343)</f>
        <v/>
      </c>
      <c r="T343" s="44">
        <f>V342+R343-S343</f>
        <v/>
      </c>
      <c r="U343" s="44">
        <f>MIN(T343,MAX(0,$C343-SUMIFS($H343:$AU343,$H$6:$AU$6,"Rest",$H$5:$AU$5,"&lt;"&amp;T$5)))</f>
        <v/>
      </c>
      <c r="V343" s="44">
        <f>ROUND(T343-U343,2)</f>
        <v/>
      </c>
      <c r="W343" s="44">
        <f>ROUND(AA342*N(Debts!$D$9)/12,2)</f>
        <v/>
      </c>
      <c r="X343" s="44">
        <f>MIN(N(Debts!$E$9),AA342+W343)</f>
        <v/>
      </c>
      <c r="Y343" s="44">
        <f>AA342+W343-X343</f>
        <v/>
      </c>
      <c r="Z343" s="44">
        <f>MIN(Y343,MAX(0,$C343-SUMIFS($H343:$AU343,$H$6:$AU$6,"Rest",$H$5:$AU$5,"&lt;"&amp;Y$5)))</f>
        <v/>
      </c>
      <c r="AA343" s="44">
        <f>ROUND(Y343-Z343,2)</f>
        <v/>
      </c>
      <c r="AB343" s="44">
        <f>ROUND(AF342*N(Debts!$D$10)/12,2)</f>
        <v/>
      </c>
      <c r="AC343" s="44">
        <f>MIN(N(Debts!$E$10),AF342+AB343)</f>
        <v/>
      </c>
      <c r="AD343" s="44">
        <f>AF342+AB343-AC343</f>
        <v/>
      </c>
      <c r="AE343" s="44">
        <f>MIN(AD343,MAX(0,$C343-SUMIFS($H343:$AU343,$H$6:$AU$6,"Rest",$H$5:$AU$5,"&lt;"&amp;AD$5)))</f>
        <v/>
      </c>
      <c r="AF343" s="44">
        <f>ROUND(AD343-AE343,2)</f>
        <v/>
      </c>
      <c r="AG343" s="44">
        <f>ROUND(AK342*N(Debts!$D$11)/12,2)</f>
        <v/>
      </c>
      <c r="AH343" s="44">
        <f>MIN(N(Debts!$E$11),AK342+AG343)</f>
        <v/>
      </c>
      <c r="AI343" s="44">
        <f>AK342+AG343-AH343</f>
        <v/>
      </c>
      <c r="AJ343" s="44">
        <f>MIN(AI343,MAX(0,$C343-SUMIFS($H343:$AU343,$H$6:$AU$6,"Rest",$H$5:$AU$5,"&lt;"&amp;AI$5)))</f>
        <v/>
      </c>
      <c r="AK343" s="44">
        <f>ROUND(AI343-AJ343,2)</f>
        <v/>
      </c>
      <c r="AL343" s="44">
        <f>ROUND(AP342*N(Debts!$D$12)/12,2)</f>
        <v/>
      </c>
      <c r="AM343" s="44">
        <f>MIN(N(Debts!$E$12),AP342+AL343)</f>
        <v/>
      </c>
      <c r="AN343" s="44">
        <f>AP342+AL343-AM343</f>
        <v/>
      </c>
      <c r="AO343" s="44">
        <f>MIN(AN343,MAX(0,$C343-SUMIFS($H343:$AU343,$H$6:$AU$6,"Rest",$H$5:$AU$5,"&lt;"&amp;AN$5)))</f>
        <v/>
      </c>
      <c r="AP343" s="44">
        <f>ROUND(AN343-AO343,2)</f>
        <v/>
      </c>
      <c r="AQ343" s="44">
        <f>ROUND(AU342*N(Debts!$D$13)/12,2)</f>
        <v/>
      </c>
      <c r="AR343" s="44">
        <f>MIN(N(Debts!$E$13),AU342+AQ343)</f>
        <v/>
      </c>
      <c r="AS343" s="44">
        <f>AU342+AQ343-AR343</f>
        <v/>
      </c>
      <c r="AT343" s="44">
        <f>MIN(AS343,MAX(0,$C343-SUMIFS($H343:$AU343,$H$6:$AU$6,"Rest",$H$5:$AU$5,"&lt;"&amp;AS$5)))</f>
        <v/>
      </c>
      <c r="AU343" s="44">
        <f>ROUND(AS343-AT343,2)</f>
        <v/>
      </c>
    </row>
    <row r="344">
      <c r="A344" s="43" t="n">
        <v>337</v>
      </c>
      <c r="B344" s="45">
        <f>EDATE(Plan!$C$7,A344-1)</f>
        <v/>
      </c>
      <c r="C344" s="46">
        <f>IF(F343&lt;=0.005,0,MAX(0,Plan!$C$6-SUMIF($H$6:$AU$6,"Min paid",H344:AU344)))</f>
        <v/>
      </c>
      <c r="D344" s="46">
        <f>SUMIF($H$6:$AU$6,"Interest",H344:AU344)</f>
        <v/>
      </c>
      <c r="E344" s="46">
        <f>SUMIF($H$6:$AU$6,"Min paid",H344:AU344)+SUMIF($H$6:$AU$6,"Extra paid",H344:AU344)</f>
        <v/>
      </c>
      <c r="F344" s="46">
        <f>SUMIF($H$6:$AU$6,"Balance",H344:AU344)</f>
        <v/>
      </c>
      <c r="G344" s="47">
        <f>IF(AND(F344&lt;=0.005,F343&gt;0.005),A344,"")</f>
        <v/>
      </c>
      <c r="H344" s="44">
        <f>ROUND(L343*N(Debts!$D$6)/12,2)</f>
        <v/>
      </c>
      <c r="I344" s="44">
        <f>MIN(N(Debts!$E$6),L343+H344)</f>
        <v/>
      </c>
      <c r="J344" s="44">
        <f>L343+H344-I344</f>
        <v/>
      </c>
      <c r="K344" s="44">
        <f>MIN(J344,MAX(0,$C344-SUMIFS($H344:$AU344,$H$6:$AU$6,"Rest",$H$5:$AU$5,"&lt;"&amp;J$5)))</f>
        <v/>
      </c>
      <c r="L344" s="44">
        <f>ROUND(J344-K344,2)</f>
        <v/>
      </c>
      <c r="M344" s="44">
        <f>ROUND(Q343*N(Debts!$D$7)/12,2)</f>
        <v/>
      </c>
      <c r="N344" s="44">
        <f>MIN(N(Debts!$E$7),Q343+M344)</f>
        <v/>
      </c>
      <c r="O344" s="44">
        <f>Q343+M344-N344</f>
        <v/>
      </c>
      <c r="P344" s="44">
        <f>MIN(O344,MAX(0,$C344-SUMIFS($H344:$AU344,$H$6:$AU$6,"Rest",$H$5:$AU$5,"&lt;"&amp;O$5)))</f>
        <v/>
      </c>
      <c r="Q344" s="44">
        <f>ROUND(O344-P344,2)</f>
        <v/>
      </c>
      <c r="R344" s="44">
        <f>ROUND(V343*N(Debts!$D$8)/12,2)</f>
        <v/>
      </c>
      <c r="S344" s="44">
        <f>MIN(N(Debts!$E$8),V343+R344)</f>
        <v/>
      </c>
      <c r="T344" s="44">
        <f>V343+R344-S344</f>
        <v/>
      </c>
      <c r="U344" s="44">
        <f>MIN(T344,MAX(0,$C344-SUMIFS($H344:$AU344,$H$6:$AU$6,"Rest",$H$5:$AU$5,"&lt;"&amp;T$5)))</f>
        <v/>
      </c>
      <c r="V344" s="44">
        <f>ROUND(T344-U344,2)</f>
        <v/>
      </c>
      <c r="W344" s="44">
        <f>ROUND(AA343*N(Debts!$D$9)/12,2)</f>
        <v/>
      </c>
      <c r="X344" s="44">
        <f>MIN(N(Debts!$E$9),AA343+W344)</f>
        <v/>
      </c>
      <c r="Y344" s="44">
        <f>AA343+W344-X344</f>
        <v/>
      </c>
      <c r="Z344" s="44">
        <f>MIN(Y344,MAX(0,$C344-SUMIFS($H344:$AU344,$H$6:$AU$6,"Rest",$H$5:$AU$5,"&lt;"&amp;Y$5)))</f>
        <v/>
      </c>
      <c r="AA344" s="44">
        <f>ROUND(Y344-Z344,2)</f>
        <v/>
      </c>
      <c r="AB344" s="44">
        <f>ROUND(AF343*N(Debts!$D$10)/12,2)</f>
        <v/>
      </c>
      <c r="AC344" s="44">
        <f>MIN(N(Debts!$E$10),AF343+AB344)</f>
        <v/>
      </c>
      <c r="AD344" s="44">
        <f>AF343+AB344-AC344</f>
        <v/>
      </c>
      <c r="AE344" s="44">
        <f>MIN(AD344,MAX(0,$C344-SUMIFS($H344:$AU344,$H$6:$AU$6,"Rest",$H$5:$AU$5,"&lt;"&amp;AD$5)))</f>
        <v/>
      </c>
      <c r="AF344" s="44">
        <f>ROUND(AD344-AE344,2)</f>
        <v/>
      </c>
      <c r="AG344" s="44">
        <f>ROUND(AK343*N(Debts!$D$11)/12,2)</f>
        <v/>
      </c>
      <c r="AH344" s="44">
        <f>MIN(N(Debts!$E$11),AK343+AG344)</f>
        <v/>
      </c>
      <c r="AI344" s="44">
        <f>AK343+AG344-AH344</f>
        <v/>
      </c>
      <c r="AJ344" s="44">
        <f>MIN(AI344,MAX(0,$C344-SUMIFS($H344:$AU344,$H$6:$AU$6,"Rest",$H$5:$AU$5,"&lt;"&amp;AI$5)))</f>
        <v/>
      </c>
      <c r="AK344" s="44">
        <f>ROUND(AI344-AJ344,2)</f>
        <v/>
      </c>
      <c r="AL344" s="44">
        <f>ROUND(AP343*N(Debts!$D$12)/12,2)</f>
        <v/>
      </c>
      <c r="AM344" s="44">
        <f>MIN(N(Debts!$E$12),AP343+AL344)</f>
        <v/>
      </c>
      <c r="AN344" s="44">
        <f>AP343+AL344-AM344</f>
        <v/>
      </c>
      <c r="AO344" s="44">
        <f>MIN(AN344,MAX(0,$C344-SUMIFS($H344:$AU344,$H$6:$AU$6,"Rest",$H$5:$AU$5,"&lt;"&amp;AN$5)))</f>
        <v/>
      </c>
      <c r="AP344" s="44">
        <f>ROUND(AN344-AO344,2)</f>
        <v/>
      </c>
      <c r="AQ344" s="44">
        <f>ROUND(AU343*N(Debts!$D$13)/12,2)</f>
        <v/>
      </c>
      <c r="AR344" s="44">
        <f>MIN(N(Debts!$E$13),AU343+AQ344)</f>
        <v/>
      </c>
      <c r="AS344" s="44">
        <f>AU343+AQ344-AR344</f>
        <v/>
      </c>
      <c r="AT344" s="44">
        <f>MIN(AS344,MAX(0,$C344-SUMIFS($H344:$AU344,$H$6:$AU$6,"Rest",$H$5:$AU$5,"&lt;"&amp;AS$5)))</f>
        <v/>
      </c>
      <c r="AU344" s="44">
        <f>ROUND(AS344-AT344,2)</f>
        <v/>
      </c>
    </row>
    <row r="345">
      <c r="A345" s="43" t="n">
        <v>338</v>
      </c>
      <c r="B345" s="45">
        <f>EDATE(Plan!$C$7,A345-1)</f>
        <v/>
      </c>
      <c r="C345" s="46">
        <f>IF(F344&lt;=0.005,0,MAX(0,Plan!$C$6-SUMIF($H$6:$AU$6,"Min paid",H345:AU345)))</f>
        <v/>
      </c>
      <c r="D345" s="46">
        <f>SUMIF($H$6:$AU$6,"Interest",H345:AU345)</f>
        <v/>
      </c>
      <c r="E345" s="46">
        <f>SUMIF($H$6:$AU$6,"Min paid",H345:AU345)+SUMIF($H$6:$AU$6,"Extra paid",H345:AU345)</f>
        <v/>
      </c>
      <c r="F345" s="46">
        <f>SUMIF($H$6:$AU$6,"Balance",H345:AU345)</f>
        <v/>
      </c>
      <c r="G345" s="47">
        <f>IF(AND(F345&lt;=0.005,F344&gt;0.005),A345,"")</f>
        <v/>
      </c>
      <c r="H345" s="44">
        <f>ROUND(L344*N(Debts!$D$6)/12,2)</f>
        <v/>
      </c>
      <c r="I345" s="44">
        <f>MIN(N(Debts!$E$6),L344+H345)</f>
        <v/>
      </c>
      <c r="J345" s="44">
        <f>L344+H345-I345</f>
        <v/>
      </c>
      <c r="K345" s="44">
        <f>MIN(J345,MAX(0,$C345-SUMIFS($H345:$AU345,$H$6:$AU$6,"Rest",$H$5:$AU$5,"&lt;"&amp;J$5)))</f>
        <v/>
      </c>
      <c r="L345" s="44">
        <f>ROUND(J345-K345,2)</f>
        <v/>
      </c>
      <c r="M345" s="44">
        <f>ROUND(Q344*N(Debts!$D$7)/12,2)</f>
        <v/>
      </c>
      <c r="N345" s="44">
        <f>MIN(N(Debts!$E$7),Q344+M345)</f>
        <v/>
      </c>
      <c r="O345" s="44">
        <f>Q344+M345-N345</f>
        <v/>
      </c>
      <c r="P345" s="44">
        <f>MIN(O345,MAX(0,$C345-SUMIFS($H345:$AU345,$H$6:$AU$6,"Rest",$H$5:$AU$5,"&lt;"&amp;O$5)))</f>
        <v/>
      </c>
      <c r="Q345" s="44">
        <f>ROUND(O345-P345,2)</f>
        <v/>
      </c>
      <c r="R345" s="44">
        <f>ROUND(V344*N(Debts!$D$8)/12,2)</f>
        <v/>
      </c>
      <c r="S345" s="44">
        <f>MIN(N(Debts!$E$8),V344+R345)</f>
        <v/>
      </c>
      <c r="T345" s="44">
        <f>V344+R345-S345</f>
        <v/>
      </c>
      <c r="U345" s="44">
        <f>MIN(T345,MAX(0,$C345-SUMIFS($H345:$AU345,$H$6:$AU$6,"Rest",$H$5:$AU$5,"&lt;"&amp;T$5)))</f>
        <v/>
      </c>
      <c r="V345" s="44">
        <f>ROUND(T345-U345,2)</f>
        <v/>
      </c>
      <c r="W345" s="44">
        <f>ROUND(AA344*N(Debts!$D$9)/12,2)</f>
        <v/>
      </c>
      <c r="X345" s="44">
        <f>MIN(N(Debts!$E$9),AA344+W345)</f>
        <v/>
      </c>
      <c r="Y345" s="44">
        <f>AA344+W345-X345</f>
        <v/>
      </c>
      <c r="Z345" s="44">
        <f>MIN(Y345,MAX(0,$C345-SUMIFS($H345:$AU345,$H$6:$AU$6,"Rest",$H$5:$AU$5,"&lt;"&amp;Y$5)))</f>
        <v/>
      </c>
      <c r="AA345" s="44">
        <f>ROUND(Y345-Z345,2)</f>
        <v/>
      </c>
      <c r="AB345" s="44">
        <f>ROUND(AF344*N(Debts!$D$10)/12,2)</f>
        <v/>
      </c>
      <c r="AC345" s="44">
        <f>MIN(N(Debts!$E$10),AF344+AB345)</f>
        <v/>
      </c>
      <c r="AD345" s="44">
        <f>AF344+AB345-AC345</f>
        <v/>
      </c>
      <c r="AE345" s="44">
        <f>MIN(AD345,MAX(0,$C345-SUMIFS($H345:$AU345,$H$6:$AU$6,"Rest",$H$5:$AU$5,"&lt;"&amp;AD$5)))</f>
        <v/>
      </c>
      <c r="AF345" s="44">
        <f>ROUND(AD345-AE345,2)</f>
        <v/>
      </c>
      <c r="AG345" s="44">
        <f>ROUND(AK344*N(Debts!$D$11)/12,2)</f>
        <v/>
      </c>
      <c r="AH345" s="44">
        <f>MIN(N(Debts!$E$11),AK344+AG345)</f>
        <v/>
      </c>
      <c r="AI345" s="44">
        <f>AK344+AG345-AH345</f>
        <v/>
      </c>
      <c r="AJ345" s="44">
        <f>MIN(AI345,MAX(0,$C345-SUMIFS($H345:$AU345,$H$6:$AU$6,"Rest",$H$5:$AU$5,"&lt;"&amp;AI$5)))</f>
        <v/>
      </c>
      <c r="AK345" s="44">
        <f>ROUND(AI345-AJ345,2)</f>
        <v/>
      </c>
      <c r="AL345" s="44">
        <f>ROUND(AP344*N(Debts!$D$12)/12,2)</f>
        <v/>
      </c>
      <c r="AM345" s="44">
        <f>MIN(N(Debts!$E$12),AP344+AL345)</f>
        <v/>
      </c>
      <c r="AN345" s="44">
        <f>AP344+AL345-AM345</f>
        <v/>
      </c>
      <c r="AO345" s="44">
        <f>MIN(AN345,MAX(0,$C345-SUMIFS($H345:$AU345,$H$6:$AU$6,"Rest",$H$5:$AU$5,"&lt;"&amp;AN$5)))</f>
        <v/>
      </c>
      <c r="AP345" s="44">
        <f>ROUND(AN345-AO345,2)</f>
        <v/>
      </c>
      <c r="AQ345" s="44">
        <f>ROUND(AU344*N(Debts!$D$13)/12,2)</f>
        <v/>
      </c>
      <c r="AR345" s="44">
        <f>MIN(N(Debts!$E$13),AU344+AQ345)</f>
        <v/>
      </c>
      <c r="AS345" s="44">
        <f>AU344+AQ345-AR345</f>
        <v/>
      </c>
      <c r="AT345" s="44">
        <f>MIN(AS345,MAX(0,$C345-SUMIFS($H345:$AU345,$H$6:$AU$6,"Rest",$H$5:$AU$5,"&lt;"&amp;AS$5)))</f>
        <v/>
      </c>
      <c r="AU345" s="44">
        <f>ROUND(AS345-AT345,2)</f>
        <v/>
      </c>
    </row>
    <row r="346">
      <c r="A346" s="43" t="n">
        <v>339</v>
      </c>
      <c r="B346" s="45">
        <f>EDATE(Plan!$C$7,A346-1)</f>
        <v/>
      </c>
      <c r="C346" s="46">
        <f>IF(F345&lt;=0.005,0,MAX(0,Plan!$C$6-SUMIF($H$6:$AU$6,"Min paid",H346:AU346)))</f>
        <v/>
      </c>
      <c r="D346" s="46">
        <f>SUMIF($H$6:$AU$6,"Interest",H346:AU346)</f>
        <v/>
      </c>
      <c r="E346" s="46">
        <f>SUMIF($H$6:$AU$6,"Min paid",H346:AU346)+SUMIF($H$6:$AU$6,"Extra paid",H346:AU346)</f>
        <v/>
      </c>
      <c r="F346" s="46">
        <f>SUMIF($H$6:$AU$6,"Balance",H346:AU346)</f>
        <v/>
      </c>
      <c r="G346" s="47">
        <f>IF(AND(F346&lt;=0.005,F345&gt;0.005),A346,"")</f>
        <v/>
      </c>
      <c r="H346" s="44">
        <f>ROUND(L345*N(Debts!$D$6)/12,2)</f>
        <v/>
      </c>
      <c r="I346" s="44">
        <f>MIN(N(Debts!$E$6),L345+H346)</f>
        <v/>
      </c>
      <c r="J346" s="44">
        <f>L345+H346-I346</f>
        <v/>
      </c>
      <c r="K346" s="44">
        <f>MIN(J346,MAX(0,$C346-SUMIFS($H346:$AU346,$H$6:$AU$6,"Rest",$H$5:$AU$5,"&lt;"&amp;J$5)))</f>
        <v/>
      </c>
      <c r="L346" s="44">
        <f>ROUND(J346-K346,2)</f>
        <v/>
      </c>
      <c r="M346" s="44">
        <f>ROUND(Q345*N(Debts!$D$7)/12,2)</f>
        <v/>
      </c>
      <c r="N346" s="44">
        <f>MIN(N(Debts!$E$7),Q345+M346)</f>
        <v/>
      </c>
      <c r="O346" s="44">
        <f>Q345+M346-N346</f>
        <v/>
      </c>
      <c r="P346" s="44">
        <f>MIN(O346,MAX(0,$C346-SUMIFS($H346:$AU346,$H$6:$AU$6,"Rest",$H$5:$AU$5,"&lt;"&amp;O$5)))</f>
        <v/>
      </c>
      <c r="Q346" s="44">
        <f>ROUND(O346-P346,2)</f>
        <v/>
      </c>
      <c r="R346" s="44">
        <f>ROUND(V345*N(Debts!$D$8)/12,2)</f>
        <v/>
      </c>
      <c r="S346" s="44">
        <f>MIN(N(Debts!$E$8),V345+R346)</f>
        <v/>
      </c>
      <c r="T346" s="44">
        <f>V345+R346-S346</f>
        <v/>
      </c>
      <c r="U346" s="44">
        <f>MIN(T346,MAX(0,$C346-SUMIFS($H346:$AU346,$H$6:$AU$6,"Rest",$H$5:$AU$5,"&lt;"&amp;T$5)))</f>
        <v/>
      </c>
      <c r="V346" s="44">
        <f>ROUND(T346-U346,2)</f>
        <v/>
      </c>
      <c r="W346" s="44">
        <f>ROUND(AA345*N(Debts!$D$9)/12,2)</f>
        <v/>
      </c>
      <c r="X346" s="44">
        <f>MIN(N(Debts!$E$9),AA345+W346)</f>
        <v/>
      </c>
      <c r="Y346" s="44">
        <f>AA345+W346-X346</f>
        <v/>
      </c>
      <c r="Z346" s="44">
        <f>MIN(Y346,MAX(0,$C346-SUMIFS($H346:$AU346,$H$6:$AU$6,"Rest",$H$5:$AU$5,"&lt;"&amp;Y$5)))</f>
        <v/>
      </c>
      <c r="AA346" s="44">
        <f>ROUND(Y346-Z346,2)</f>
        <v/>
      </c>
      <c r="AB346" s="44">
        <f>ROUND(AF345*N(Debts!$D$10)/12,2)</f>
        <v/>
      </c>
      <c r="AC346" s="44">
        <f>MIN(N(Debts!$E$10),AF345+AB346)</f>
        <v/>
      </c>
      <c r="AD346" s="44">
        <f>AF345+AB346-AC346</f>
        <v/>
      </c>
      <c r="AE346" s="44">
        <f>MIN(AD346,MAX(0,$C346-SUMIFS($H346:$AU346,$H$6:$AU$6,"Rest",$H$5:$AU$5,"&lt;"&amp;AD$5)))</f>
        <v/>
      </c>
      <c r="AF346" s="44">
        <f>ROUND(AD346-AE346,2)</f>
        <v/>
      </c>
      <c r="AG346" s="44">
        <f>ROUND(AK345*N(Debts!$D$11)/12,2)</f>
        <v/>
      </c>
      <c r="AH346" s="44">
        <f>MIN(N(Debts!$E$11),AK345+AG346)</f>
        <v/>
      </c>
      <c r="AI346" s="44">
        <f>AK345+AG346-AH346</f>
        <v/>
      </c>
      <c r="AJ346" s="44">
        <f>MIN(AI346,MAX(0,$C346-SUMIFS($H346:$AU346,$H$6:$AU$6,"Rest",$H$5:$AU$5,"&lt;"&amp;AI$5)))</f>
        <v/>
      </c>
      <c r="AK346" s="44">
        <f>ROUND(AI346-AJ346,2)</f>
        <v/>
      </c>
      <c r="AL346" s="44">
        <f>ROUND(AP345*N(Debts!$D$12)/12,2)</f>
        <v/>
      </c>
      <c r="AM346" s="44">
        <f>MIN(N(Debts!$E$12),AP345+AL346)</f>
        <v/>
      </c>
      <c r="AN346" s="44">
        <f>AP345+AL346-AM346</f>
        <v/>
      </c>
      <c r="AO346" s="44">
        <f>MIN(AN346,MAX(0,$C346-SUMIFS($H346:$AU346,$H$6:$AU$6,"Rest",$H$5:$AU$5,"&lt;"&amp;AN$5)))</f>
        <v/>
      </c>
      <c r="AP346" s="44">
        <f>ROUND(AN346-AO346,2)</f>
        <v/>
      </c>
      <c r="AQ346" s="44">
        <f>ROUND(AU345*N(Debts!$D$13)/12,2)</f>
        <v/>
      </c>
      <c r="AR346" s="44">
        <f>MIN(N(Debts!$E$13),AU345+AQ346)</f>
        <v/>
      </c>
      <c r="AS346" s="44">
        <f>AU345+AQ346-AR346</f>
        <v/>
      </c>
      <c r="AT346" s="44">
        <f>MIN(AS346,MAX(0,$C346-SUMIFS($H346:$AU346,$H$6:$AU$6,"Rest",$H$5:$AU$5,"&lt;"&amp;AS$5)))</f>
        <v/>
      </c>
      <c r="AU346" s="44">
        <f>ROUND(AS346-AT346,2)</f>
        <v/>
      </c>
    </row>
    <row r="347">
      <c r="A347" s="43" t="n">
        <v>340</v>
      </c>
      <c r="B347" s="45">
        <f>EDATE(Plan!$C$7,A347-1)</f>
        <v/>
      </c>
      <c r="C347" s="46">
        <f>IF(F346&lt;=0.005,0,MAX(0,Plan!$C$6-SUMIF($H$6:$AU$6,"Min paid",H347:AU347)))</f>
        <v/>
      </c>
      <c r="D347" s="46">
        <f>SUMIF($H$6:$AU$6,"Interest",H347:AU347)</f>
        <v/>
      </c>
      <c r="E347" s="46">
        <f>SUMIF($H$6:$AU$6,"Min paid",H347:AU347)+SUMIF($H$6:$AU$6,"Extra paid",H347:AU347)</f>
        <v/>
      </c>
      <c r="F347" s="46">
        <f>SUMIF($H$6:$AU$6,"Balance",H347:AU347)</f>
        <v/>
      </c>
      <c r="G347" s="47">
        <f>IF(AND(F347&lt;=0.005,F346&gt;0.005),A347,"")</f>
        <v/>
      </c>
      <c r="H347" s="44">
        <f>ROUND(L346*N(Debts!$D$6)/12,2)</f>
        <v/>
      </c>
      <c r="I347" s="44">
        <f>MIN(N(Debts!$E$6),L346+H347)</f>
        <v/>
      </c>
      <c r="J347" s="44">
        <f>L346+H347-I347</f>
        <v/>
      </c>
      <c r="K347" s="44">
        <f>MIN(J347,MAX(0,$C347-SUMIFS($H347:$AU347,$H$6:$AU$6,"Rest",$H$5:$AU$5,"&lt;"&amp;J$5)))</f>
        <v/>
      </c>
      <c r="L347" s="44">
        <f>ROUND(J347-K347,2)</f>
        <v/>
      </c>
      <c r="M347" s="44">
        <f>ROUND(Q346*N(Debts!$D$7)/12,2)</f>
        <v/>
      </c>
      <c r="N347" s="44">
        <f>MIN(N(Debts!$E$7),Q346+M347)</f>
        <v/>
      </c>
      <c r="O347" s="44">
        <f>Q346+M347-N347</f>
        <v/>
      </c>
      <c r="P347" s="44">
        <f>MIN(O347,MAX(0,$C347-SUMIFS($H347:$AU347,$H$6:$AU$6,"Rest",$H$5:$AU$5,"&lt;"&amp;O$5)))</f>
        <v/>
      </c>
      <c r="Q347" s="44">
        <f>ROUND(O347-P347,2)</f>
        <v/>
      </c>
      <c r="R347" s="44">
        <f>ROUND(V346*N(Debts!$D$8)/12,2)</f>
        <v/>
      </c>
      <c r="S347" s="44">
        <f>MIN(N(Debts!$E$8),V346+R347)</f>
        <v/>
      </c>
      <c r="T347" s="44">
        <f>V346+R347-S347</f>
        <v/>
      </c>
      <c r="U347" s="44">
        <f>MIN(T347,MAX(0,$C347-SUMIFS($H347:$AU347,$H$6:$AU$6,"Rest",$H$5:$AU$5,"&lt;"&amp;T$5)))</f>
        <v/>
      </c>
      <c r="V347" s="44">
        <f>ROUND(T347-U347,2)</f>
        <v/>
      </c>
      <c r="W347" s="44">
        <f>ROUND(AA346*N(Debts!$D$9)/12,2)</f>
        <v/>
      </c>
      <c r="X347" s="44">
        <f>MIN(N(Debts!$E$9),AA346+W347)</f>
        <v/>
      </c>
      <c r="Y347" s="44">
        <f>AA346+W347-X347</f>
        <v/>
      </c>
      <c r="Z347" s="44">
        <f>MIN(Y347,MAX(0,$C347-SUMIFS($H347:$AU347,$H$6:$AU$6,"Rest",$H$5:$AU$5,"&lt;"&amp;Y$5)))</f>
        <v/>
      </c>
      <c r="AA347" s="44">
        <f>ROUND(Y347-Z347,2)</f>
        <v/>
      </c>
      <c r="AB347" s="44">
        <f>ROUND(AF346*N(Debts!$D$10)/12,2)</f>
        <v/>
      </c>
      <c r="AC347" s="44">
        <f>MIN(N(Debts!$E$10),AF346+AB347)</f>
        <v/>
      </c>
      <c r="AD347" s="44">
        <f>AF346+AB347-AC347</f>
        <v/>
      </c>
      <c r="AE347" s="44">
        <f>MIN(AD347,MAX(0,$C347-SUMIFS($H347:$AU347,$H$6:$AU$6,"Rest",$H$5:$AU$5,"&lt;"&amp;AD$5)))</f>
        <v/>
      </c>
      <c r="AF347" s="44">
        <f>ROUND(AD347-AE347,2)</f>
        <v/>
      </c>
      <c r="AG347" s="44">
        <f>ROUND(AK346*N(Debts!$D$11)/12,2)</f>
        <v/>
      </c>
      <c r="AH347" s="44">
        <f>MIN(N(Debts!$E$11),AK346+AG347)</f>
        <v/>
      </c>
      <c r="AI347" s="44">
        <f>AK346+AG347-AH347</f>
        <v/>
      </c>
      <c r="AJ347" s="44">
        <f>MIN(AI347,MAX(0,$C347-SUMIFS($H347:$AU347,$H$6:$AU$6,"Rest",$H$5:$AU$5,"&lt;"&amp;AI$5)))</f>
        <v/>
      </c>
      <c r="AK347" s="44">
        <f>ROUND(AI347-AJ347,2)</f>
        <v/>
      </c>
      <c r="AL347" s="44">
        <f>ROUND(AP346*N(Debts!$D$12)/12,2)</f>
        <v/>
      </c>
      <c r="AM347" s="44">
        <f>MIN(N(Debts!$E$12),AP346+AL347)</f>
        <v/>
      </c>
      <c r="AN347" s="44">
        <f>AP346+AL347-AM347</f>
        <v/>
      </c>
      <c r="AO347" s="44">
        <f>MIN(AN347,MAX(0,$C347-SUMIFS($H347:$AU347,$H$6:$AU$6,"Rest",$H$5:$AU$5,"&lt;"&amp;AN$5)))</f>
        <v/>
      </c>
      <c r="AP347" s="44">
        <f>ROUND(AN347-AO347,2)</f>
        <v/>
      </c>
      <c r="AQ347" s="44">
        <f>ROUND(AU346*N(Debts!$D$13)/12,2)</f>
        <v/>
      </c>
      <c r="AR347" s="44">
        <f>MIN(N(Debts!$E$13),AU346+AQ347)</f>
        <v/>
      </c>
      <c r="AS347" s="44">
        <f>AU346+AQ347-AR347</f>
        <v/>
      </c>
      <c r="AT347" s="44">
        <f>MIN(AS347,MAX(0,$C347-SUMIFS($H347:$AU347,$H$6:$AU$6,"Rest",$H$5:$AU$5,"&lt;"&amp;AS$5)))</f>
        <v/>
      </c>
      <c r="AU347" s="44">
        <f>ROUND(AS347-AT347,2)</f>
        <v/>
      </c>
    </row>
    <row r="348">
      <c r="A348" s="43" t="n">
        <v>341</v>
      </c>
      <c r="B348" s="45">
        <f>EDATE(Plan!$C$7,A348-1)</f>
        <v/>
      </c>
      <c r="C348" s="46">
        <f>IF(F347&lt;=0.005,0,MAX(0,Plan!$C$6-SUMIF($H$6:$AU$6,"Min paid",H348:AU348)))</f>
        <v/>
      </c>
      <c r="D348" s="46">
        <f>SUMIF($H$6:$AU$6,"Interest",H348:AU348)</f>
        <v/>
      </c>
      <c r="E348" s="46">
        <f>SUMIF($H$6:$AU$6,"Min paid",H348:AU348)+SUMIF($H$6:$AU$6,"Extra paid",H348:AU348)</f>
        <v/>
      </c>
      <c r="F348" s="46">
        <f>SUMIF($H$6:$AU$6,"Balance",H348:AU348)</f>
        <v/>
      </c>
      <c r="G348" s="47">
        <f>IF(AND(F348&lt;=0.005,F347&gt;0.005),A348,"")</f>
        <v/>
      </c>
      <c r="H348" s="44">
        <f>ROUND(L347*N(Debts!$D$6)/12,2)</f>
        <v/>
      </c>
      <c r="I348" s="44">
        <f>MIN(N(Debts!$E$6),L347+H348)</f>
        <v/>
      </c>
      <c r="J348" s="44">
        <f>L347+H348-I348</f>
        <v/>
      </c>
      <c r="K348" s="44">
        <f>MIN(J348,MAX(0,$C348-SUMIFS($H348:$AU348,$H$6:$AU$6,"Rest",$H$5:$AU$5,"&lt;"&amp;J$5)))</f>
        <v/>
      </c>
      <c r="L348" s="44">
        <f>ROUND(J348-K348,2)</f>
        <v/>
      </c>
      <c r="M348" s="44">
        <f>ROUND(Q347*N(Debts!$D$7)/12,2)</f>
        <v/>
      </c>
      <c r="N348" s="44">
        <f>MIN(N(Debts!$E$7),Q347+M348)</f>
        <v/>
      </c>
      <c r="O348" s="44">
        <f>Q347+M348-N348</f>
        <v/>
      </c>
      <c r="P348" s="44">
        <f>MIN(O348,MAX(0,$C348-SUMIFS($H348:$AU348,$H$6:$AU$6,"Rest",$H$5:$AU$5,"&lt;"&amp;O$5)))</f>
        <v/>
      </c>
      <c r="Q348" s="44">
        <f>ROUND(O348-P348,2)</f>
        <v/>
      </c>
      <c r="R348" s="44">
        <f>ROUND(V347*N(Debts!$D$8)/12,2)</f>
        <v/>
      </c>
      <c r="S348" s="44">
        <f>MIN(N(Debts!$E$8),V347+R348)</f>
        <v/>
      </c>
      <c r="T348" s="44">
        <f>V347+R348-S348</f>
        <v/>
      </c>
      <c r="U348" s="44">
        <f>MIN(T348,MAX(0,$C348-SUMIFS($H348:$AU348,$H$6:$AU$6,"Rest",$H$5:$AU$5,"&lt;"&amp;T$5)))</f>
        <v/>
      </c>
      <c r="V348" s="44">
        <f>ROUND(T348-U348,2)</f>
        <v/>
      </c>
      <c r="W348" s="44">
        <f>ROUND(AA347*N(Debts!$D$9)/12,2)</f>
        <v/>
      </c>
      <c r="X348" s="44">
        <f>MIN(N(Debts!$E$9),AA347+W348)</f>
        <v/>
      </c>
      <c r="Y348" s="44">
        <f>AA347+W348-X348</f>
        <v/>
      </c>
      <c r="Z348" s="44">
        <f>MIN(Y348,MAX(0,$C348-SUMIFS($H348:$AU348,$H$6:$AU$6,"Rest",$H$5:$AU$5,"&lt;"&amp;Y$5)))</f>
        <v/>
      </c>
      <c r="AA348" s="44">
        <f>ROUND(Y348-Z348,2)</f>
        <v/>
      </c>
      <c r="AB348" s="44">
        <f>ROUND(AF347*N(Debts!$D$10)/12,2)</f>
        <v/>
      </c>
      <c r="AC348" s="44">
        <f>MIN(N(Debts!$E$10),AF347+AB348)</f>
        <v/>
      </c>
      <c r="AD348" s="44">
        <f>AF347+AB348-AC348</f>
        <v/>
      </c>
      <c r="AE348" s="44">
        <f>MIN(AD348,MAX(0,$C348-SUMIFS($H348:$AU348,$H$6:$AU$6,"Rest",$H$5:$AU$5,"&lt;"&amp;AD$5)))</f>
        <v/>
      </c>
      <c r="AF348" s="44">
        <f>ROUND(AD348-AE348,2)</f>
        <v/>
      </c>
      <c r="AG348" s="44">
        <f>ROUND(AK347*N(Debts!$D$11)/12,2)</f>
        <v/>
      </c>
      <c r="AH348" s="44">
        <f>MIN(N(Debts!$E$11),AK347+AG348)</f>
        <v/>
      </c>
      <c r="AI348" s="44">
        <f>AK347+AG348-AH348</f>
        <v/>
      </c>
      <c r="AJ348" s="44">
        <f>MIN(AI348,MAX(0,$C348-SUMIFS($H348:$AU348,$H$6:$AU$6,"Rest",$H$5:$AU$5,"&lt;"&amp;AI$5)))</f>
        <v/>
      </c>
      <c r="AK348" s="44">
        <f>ROUND(AI348-AJ348,2)</f>
        <v/>
      </c>
      <c r="AL348" s="44">
        <f>ROUND(AP347*N(Debts!$D$12)/12,2)</f>
        <v/>
      </c>
      <c r="AM348" s="44">
        <f>MIN(N(Debts!$E$12),AP347+AL348)</f>
        <v/>
      </c>
      <c r="AN348" s="44">
        <f>AP347+AL348-AM348</f>
        <v/>
      </c>
      <c r="AO348" s="44">
        <f>MIN(AN348,MAX(0,$C348-SUMIFS($H348:$AU348,$H$6:$AU$6,"Rest",$H$5:$AU$5,"&lt;"&amp;AN$5)))</f>
        <v/>
      </c>
      <c r="AP348" s="44">
        <f>ROUND(AN348-AO348,2)</f>
        <v/>
      </c>
      <c r="AQ348" s="44">
        <f>ROUND(AU347*N(Debts!$D$13)/12,2)</f>
        <v/>
      </c>
      <c r="AR348" s="44">
        <f>MIN(N(Debts!$E$13),AU347+AQ348)</f>
        <v/>
      </c>
      <c r="AS348" s="44">
        <f>AU347+AQ348-AR348</f>
        <v/>
      </c>
      <c r="AT348" s="44">
        <f>MIN(AS348,MAX(0,$C348-SUMIFS($H348:$AU348,$H$6:$AU$6,"Rest",$H$5:$AU$5,"&lt;"&amp;AS$5)))</f>
        <v/>
      </c>
      <c r="AU348" s="44">
        <f>ROUND(AS348-AT348,2)</f>
        <v/>
      </c>
    </row>
    <row r="349">
      <c r="A349" s="43" t="n">
        <v>342</v>
      </c>
      <c r="B349" s="45">
        <f>EDATE(Plan!$C$7,A349-1)</f>
        <v/>
      </c>
      <c r="C349" s="46">
        <f>IF(F348&lt;=0.005,0,MAX(0,Plan!$C$6-SUMIF($H$6:$AU$6,"Min paid",H349:AU349)))</f>
        <v/>
      </c>
      <c r="D349" s="46">
        <f>SUMIF($H$6:$AU$6,"Interest",H349:AU349)</f>
        <v/>
      </c>
      <c r="E349" s="46">
        <f>SUMIF($H$6:$AU$6,"Min paid",H349:AU349)+SUMIF($H$6:$AU$6,"Extra paid",H349:AU349)</f>
        <v/>
      </c>
      <c r="F349" s="46">
        <f>SUMIF($H$6:$AU$6,"Balance",H349:AU349)</f>
        <v/>
      </c>
      <c r="G349" s="47">
        <f>IF(AND(F349&lt;=0.005,F348&gt;0.005),A349,"")</f>
        <v/>
      </c>
      <c r="H349" s="44">
        <f>ROUND(L348*N(Debts!$D$6)/12,2)</f>
        <v/>
      </c>
      <c r="I349" s="44">
        <f>MIN(N(Debts!$E$6),L348+H349)</f>
        <v/>
      </c>
      <c r="J349" s="44">
        <f>L348+H349-I349</f>
        <v/>
      </c>
      <c r="K349" s="44">
        <f>MIN(J349,MAX(0,$C349-SUMIFS($H349:$AU349,$H$6:$AU$6,"Rest",$H$5:$AU$5,"&lt;"&amp;J$5)))</f>
        <v/>
      </c>
      <c r="L349" s="44">
        <f>ROUND(J349-K349,2)</f>
        <v/>
      </c>
      <c r="M349" s="44">
        <f>ROUND(Q348*N(Debts!$D$7)/12,2)</f>
        <v/>
      </c>
      <c r="N349" s="44">
        <f>MIN(N(Debts!$E$7),Q348+M349)</f>
        <v/>
      </c>
      <c r="O349" s="44">
        <f>Q348+M349-N349</f>
        <v/>
      </c>
      <c r="P349" s="44">
        <f>MIN(O349,MAX(0,$C349-SUMIFS($H349:$AU349,$H$6:$AU$6,"Rest",$H$5:$AU$5,"&lt;"&amp;O$5)))</f>
        <v/>
      </c>
      <c r="Q349" s="44">
        <f>ROUND(O349-P349,2)</f>
        <v/>
      </c>
      <c r="R349" s="44">
        <f>ROUND(V348*N(Debts!$D$8)/12,2)</f>
        <v/>
      </c>
      <c r="S349" s="44">
        <f>MIN(N(Debts!$E$8),V348+R349)</f>
        <v/>
      </c>
      <c r="T349" s="44">
        <f>V348+R349-S349</f>
        <v/>
      </c>
      <c r="U349" s="44">
        <f>MIN(T349,MAX(0,$C349-SUMIFS($H349:$AU349,$H$6:$AU$6,"Rest",$H$5:$AU$5,"&lt;"&amp;T$5)))</f>
        <v/>
      </c>
      <c r="V349" s="44">
        <f>ROUND(T349-U349,2)</f>
        <v/>
      </c>
      <c r="W349" s="44">
        <f>ROUND(AA348*N(Debts!$D$9)/12,2)</f>
        <v/>
      </c>
      <c r="X349" s="44">
        <f>MIN(N(Debts!$E$9),AA348+W349)</f>
        <v/>
      </c>
      <c r="Y349" s="44">
        <f>AA348+W349-X349</f>
        <v/>
      </c>
      <c r="Z349" s="44">
        <f>MIN(Y349,MAX(0,$C349-SUMIFS($H349:$AU349,$H$6:$AU$6,"Rest",$H$5:$AU$5,"&lt;"&amp;Y$5)))</f>
        <v/>
      </c>
      <c r="AA349" s="44">
        <f>ROUND(Y349-Z349,2)</f>
        <v/>
      </c>
      <c r="AB349" s="44">
        <f>ROUND(AF348*N(Debts!$D$10)/12,2)</f>
        <v/>
      </c>
      <c r="AC349" s="44">
        <f>MIN(N(Debts!$E$10),AF348+AB349)</f>
        <v/>
      </c>
      <c r="AD349" s="44">
        <f>AF348+AB349-AC349</f>
        <v/>
      </c>
      <c r="AE349" s="44">
        <f>MIN(AD349,MAX(0,$C349-SUMIFS($H349:$AU349,$H$6:$AU$6,"Rest",$H$5:$AU$5,"&lt;"&amp;AD$5)))</f>
        <v/>
      </c>
      <c r="AF349" s="44">
        <f>ROUND(AD349-AE349,2)</f>
        <v/>
      </c>
      <c r="AG349" s="44">
        <f>ROUND(AK348*N(Debts!$D$11)/12,2)</f>
        <v/>
      </c>
      <c r="AH349" s="44">
        <f>MIN(N(Debts!$E$11),AK348+AG349)</f>
        <v/>
      </c>
      <c r="AI349" s="44">
        <f>AK348+AG349-AH349</f>
        <v/>
      </c>
      <c r="AJ349" s="44">
        <f>MIN(AI349,MAX(0,$C349-SUMIFS($H349:$AU349,$H$6:$AU$6,"Rest",$H$5:$AU$5,"&lt;"&amp;AI$5)))</f>
        <v/>
      </c>
      <c r="AK349" s="44">
        <f>ROUND(AI349-AJ349,2)</f>
        <v/>
      </c>
      <c r="AL349" s="44">
        <f>ROUND(AP348*N(Debts!$D$12)/12,2)</f>
        <v/>
      </c>
      <c r="AM349" s="44">
        <f>MIN(N(Debts!$E$12),AP348+AL349)</f>
        <v/>
      </c>
      <c r="AN349" s="44">
        <f>AP348+AL349-AM349</f>
        <v/>
      </c>
      <c r="AO349" s="44">
        <f>MIN(AN349,MAX(0,$C349-SUMIFS($H349:$AU349,$H$6:$AU$6,"Rest",$H$5:$AU$5,"&lt;"&amp;AN$5)))</f>
        <v/>
      </c>
      <c r="AP349" s="44">
        <f>ROUND(AN349-AO349,2)</f>
        <v/>
      </c>
      <c r="AQ349" s="44">
        <f>ROUND(AU348*N(Debts!$D$13)/12,2)</f>
        <v/>
      </c>
      <c r="AR349" s="44">
        <f>MIN(N(Debts!$E$13),AU348+AQ349)</f>
        <v/>
      </c>
      <c r="AS349" s="44">
        <f>AU348+AQ349-AR349</f>
        <v/>
      </c>
      <c r="AT349" s="44">
        <f>MIN(AS349,MAX(0,$C349-SUMIFS($H349:$AU349,$H$6:$AU$6,"Rest",$H$5:$AU$5,"&lt;"&amp;AS$5)))</f>
        <v/>
      </c>
      <c r="AU349" s="44">
        <f>ROUND(AS349-AT349,2)</f>
        <v/>
      </c>
    </row>
    <row r="350">
      <c r="A350" s="43" t="n">
        <v>343</v>
      </c>
      <c r="B350" s="45">
        <f>EDATE(Plan!$C$7,A350-1)</f>
        <v/>
      </c>
      <c r="C350" s="46">
        <f>IF(F349&lt;=0.005,0,MAX(0,Plan!$C$6-SUMIF($H$6:$AU$6,"Min paid",H350:AU350)))</f>
        <v/>
      </c>
      <c r="D350" s="46">
        <f>SUMIF($H$6:$AU$6,"Interest",H350:AU350)</f>
        <v/>
      </c>
      <c r="E350" s="46">
        <f>SUMIF($H$6:$AU$6,"Min paid",H350:AU350)+SUMIF($H$6:$AU$6,"Extra paid",H350:AU350)</f>
        <v/>
      </c>
      <c r="F350" s="46">
        <f>SUMIF($H$6:$AU$6,"Balance",H350:AU350)</f>
        <v/>
      </c>
      <c r="G350" s="47">
        <f>IF(AND(F350&lt;=0.005,F349&gt;0.005),A350,"")</f>
        <v/>
      </c>
      <c r="H350" s="44">
        <f>ROUND(L349*N(Debts!$D$6)/12,2)</f>
        <v/>
      </c>
      <c r="I350" s="44">
        <f>MIN(N(Debts!$E$6),L349+H350)</f>
        <v/>
      </c>
      <c r="J350" s="44">
        <f>L349+H350-I350</f>
        <v/>
      </c>
      <c r="K350" s="44">
        <f>MIN(J350,MAX(0,$C350-SUMIFS($H350:$AU350,$H$6:$AU$6,"Rest",$H$5:$AU$5,"&lt;"&amp;J$5)))</f>
        <v/>
      </c>
      <c r="L350" s="44">
        <f>ROUND(J350-K350,2)</f>
        <v/>
      </c>
      <c r="M350" s="44">
        <f>ROUND(Q349*N(Debts!$D$7)/12,2)</f>
        <v/>
      </c>
      <c r="N350" s="44">
        <f>MIN(N(Debts!$E$7),Q349+M350)</f>
        <v/>
      </c>
      <c r="O350" s="44">
        <f>Q349+M350-N350</f>
        <v/>
      </c>
      <c r="P350" s="44">
        <f>MIN(O350,MAX(0,$C350-SUMIFS($H350:$AU350,$H$6:$AU$6,"Rest",$H$5:$AU$5,"&lt;"&amp;O$5)))</f>
        <v/>
      </c>
      <c r="Q350" s="44">
        <f>ROUND(O350-P350,2)</f>
        <v/>
      </c>
      <c r="R350" s="44">
        <f>ROUND(V349*N(Debts!$D$8)/12,2)</f>
        <v/>
      </c>
      <c r="S350" s="44">
        <f>MIN(N(Debts!$E$8),V349+R350)</f>
        <v/>
      </c>
      <c r="T350" s="44">
        <f>V349+R350-S350</f>
        <v/>
      </c>
      <c r="U350" s="44">
        <f>MIN(T350,MAX(0,$C350-SUMIFS($H350:$AU350,$H$6:$AU$6,"Rest",$H$5:$AU$5,"&lt;"&amp;T$5)))</f>
        <v/>
      </c>
      <c r="V350" s="44">
        <f>ROUND(T350-U350,2)</f>
        <v/>
      </c>
      <c r="W350" s="44">
        <f>ROUND(AA349*N(Debts!$D$9)/12,2)</f>
        <v/>
      </c>
      <c r="X350" s="44">
        <f>MIN(N(Debts!$E$9),AA349+W350)</f>
        <v/>
      </c>
      <c r="Y350" s="44">
        <f>AA349+W350-X350</f>
        <v/>
      </c>
      <c r="Z350" s="44">
        <f>MIN(Y350,MAX(0,$C350-SUMIFS($H350:$AU350,$H$6:$AU$6,"Rest",$H$5:$AU$5,"&lt;"&amp;Y$5)))</f>
        <v/>
      </c>
      <c r="AA350" s="44">
        <f>ROUND(Y350-Z350,2)</f>
        <v/>
      </c>
      <c r="AB350" s="44">
        <f>ROUND(AF349*N(Debts!$D$10)/12,2)</f>
        <v/>
      </c>
      <c r="AC350" s="44">
        <f>MIN(N(Debts!$E$10),AF349+AB350)</f>
        <v/>
      </c>
      <c r="AD350" s="44">
        <f>AF349+AB350-AC350</f>
        <v/>
      </c>
      <c r="AE350" s="44">
        <f>MIN(AD350,MAX(0,$C350-SUMIFS($H350:$AU350,$H$6:$AU$6,"Rest",$H$5:$AU$5,"&lt;"&amp;AD$5)))</f>
        <v/>
      </c>
      <c r="AF350" s="44">
        <f>ROUND(AD350-AE350,2)</f>
        <v/>
      </c>
      <c r="AG350" s="44">
        <f>ROUND(AK349*N(Debts!$D$11)/12,2)</f>
        <v/>
      </c>
      <c r="AH350" s="44">
        <f>MIN(N(Debts!$E$11),AK349+AG350)</f>
        <v/>
      </c>
      <c r="AI350" s="44">
        <f>AK349+AG350-AH350</f>
        <v/>
      </c>
      <c r="AJ350" s="44">
        <f>MIN(AI350,MAX(0,$C350-SUMIFS($H350:$AU350,$H$6:$AU$6,"Rest",$H$5:$AU$5,"&lt;"&amp;AI$5)))</f>
        <v/>
      </c>
      <c r="AK350" s="44">
        <f>ROUND(AI350-AJ350,2)</f>
        <v/>
      </c>
      <c r="AL350" s="44">
        <f>ROUND(AP349*N(Debts!$D$12)/12,2)</f>
        <v/>
      </c>
      <c r="AM350" s="44">
        <f>MIN(N(Debts!$E$12),AP349+AL350)</f>
        <v/>
      </c>
      <c r="AN350" s="44">
        <f>AP349+AL350-AM350</f>
        <v/>
      </c>
      <c r="AO350" s="44">
        <f>MIN(AN350,MAX(0,$C350-SUMIFS($H350:$AU350,$H$6:$AU$6,"Rest",$H$5:$AU$5,"&lt;"&amp;AN$5)))</f>
        <v/>
      </c>
      <c r="AP350" s="44">
        <f>ROUND(AN350-AO350,2)</f>
        <v/>
      </c>
      <c r="AQ350" s="44">
        <f>ROUND(AU349*N(Debts!$D$13)/12,2)</f>
        <v/>
      </c>
      <c r="AR350" s="44">
        <f>MIN(N(Debts!$E$13),AU349+AQ350)</f>
        <v/>
      </c>
      <c r="AS350" s="44">
        <f>AU349+AQ350-AR350</f>
        <v/>
      </c>
      <c r="AT350" s="44">
        <f>MIN(AS350,MAX(0,$C350-SUMIFS($H350:$AU350,$H$6:$AU$6,"Rest",$H$5:$AU$5,"&lt;"&amp;AS$5)))</f>
        <v/>
      </c>
      <c r="AU350" s="44">
        <f>ROUND(AS350-AT350,2)</f>
        <v/>
      </c>
    </row>
    <row r="351">
      <c r="A351" s="43" t="n">
        <v>344</v>
      </c>
      <c r="B351" s="45">
        <f>EDATE(Plan!$C$7,A351-1)</f>
        <v/>
      </c>
      <c r="C351" s="46">
        <f>IF(F350&lt;=0.005,0,MAX(0,Plan!$C$6-SUMIF($H$6:$AU$6,"Min paid",H351:AU351)))</f>
        <v/>
      </c>
      <c r="D351" s="46">
        <f>SUMIF($H$6:$AU$6,"Interest",H351:AU351)</f>
        <v/>
      </c>
      <c r="E351" s="46">
        <f>SUMIF($H$6:$AU$6,"Min paid",H351:AU351)+SUMIF($H$6:$AU$6,"Extra paid",H351:AU351)</f>
        <v/>
      </c>
      <c r="F351" s="46">
        <f>SUMIF($H$6:$AU$6,"Balance",H351:AU351)</f>
        <v/>
      </c>
      <c r="G351" s="47">
        <f>IF(AND(F351&lt;=0.005,F350&gt;0.005),A351,"")</f>
        <v/>
      </c>
      <c r="H351" s="44">
        <f>ROUND(L350*N(Debts!$D$6)/12,2)</f>
        <v/>
      </c>
      <c r="I351" s="44">
        <f>MIN(N(Debts!$E$6),L350+H351)</f>
        <v/>
      </c>
      <c r="J351" s="44">
        <f>L350+H351-I351</f>
        <v/>
      </c>
      <c r="K351" s="44">
        <f>MIN(J351,MAX(0,$C351-SUMIFS($H351:$AU351,$H$6:$AU$6,"Rest",$H$5:$AU$5,"&lt;"&amp;J$5)))</f>
        <v/>
      </c>
      <c r="L351" s="44">
        <f>ROUND(J351-K351,2)</f>
        <v/>
      </c>
      <c r="M351" s="44">
        <f>ROUND(Q350*N(Debts!$D$7)/12,2)</f>
        <v/>
      </c>
      <c r="N351" s="44">
        <f>MIN(N(Debts!$E$7),Q350+M351)</f>
        <v/>
      </c>
      <c r="O351" s="44">
        <f>Q350+M351-N351</f>
        <v/>
      </c>
      <c r="P351" s="44">
        <f>MIN(O351,MAX(0,$C351-SUMIFS($H351:$AU351,$H$6:$AU$6,"Rest",$H$5:$AU$5,"&lt;"&amp;O$5)))</f>
        <v/>
      </c>
      <c r="Q351" s="44">
        <f>ROUND(O351-P351,2)</f>
        <v/>
      </c>
      <c r="R351" s="44">
        <f>ROUND(V350*N(Debts!$D$8)/12,2)</f>
        <v/>
      </c>
      <c r="S351" s="44">
        <f>MIN(N(Debts!$E$8),V350+R351)</f>
        <v/>
      </c>
      <c r="T351" s="44">
        <f>V350+R351-S351</f>
        <v/>
      </c>
      <c r="U351" s="44">
        <f>MIN(T351,MAX(0,$C351-SUMIFS($H351:$AU351,$H$6:$AU$6,"Rest",$H$5:$AU$5,"&lt;"&amp;T$5)))</f>
        <v/>
      </c>
      <c r="V351" s="44">
        <f>ROUND(T351-U351,2)</f>
        <v/>
      </c>
      <c r="W351" s="44">
        <f>ROUND(AA350*N(Debts!$D$9)/12,2)</f>
        <v/>
      </c>
      <c r="X351" s="44">
        <f>MIN(N(Debts!$E$9),AA350+W351)</f>
        <v/>
      </c>
      <c r="Y351" s="44">
        <f>AA350+W351-X351</f>
        <v/>
      </c>
      <c r="Z351" s="44">
        <f>MIN(Y351,MAX(0,$C351-SUMIFS($H351:$AU351,$H$6:$AU$6,"Rest",$H$5:$AU$5,"&lt;"&amp;Y$5)))</f>
        <v/>
      </c>
      <c r="AA351" s="44">
        <f>ROUND(Y351-Z351,2)</f>
        <v/>
      </c>
      <c r="AB351" s="44">
        <f>ROUND(AF350*N(Debts!$D$10)/12,2)</f>
        <v/>
      </c>
      <c r="AC351" s="44">
        <f>MIN(N(Debts!$E$10),AF350+AB351)</f>
        <v/>
      </c>
      <c r="AD351" s="44">
        <f>AF350+AB351-AC351</f>
        <v/>
      </c>
      <c r="AE351" s="44">
        <f>MIN(AD351,MAX(0,$C351-SUMIFS($H351:$AU351,$H$6:$AU$6,"Rest",$H$5:$AU$5,"&lt;"&amp;AD$5)))</f>
        <v/>
      </c>
      <c r="AF351" s="44">
        <f>ROUND(AD351-AE351,2)</f>
        <v/>
      </c>
      <c r="AG351" s="44">
        <f>ROUND(AK350*N(Debts!$D$11)/12,2)</f>
        <v/>
      </c>
      <c r="AH351" s="44">
        <f>MIN(N(Debts!$E$11),AK350+AG351)</f>
        <v/>
      </c>
      <c r="AI351" s="44">
        <f>AK350+AG351-AH351</f>
        <v/>
      </c>
      <c r="AJ351" s="44">
        <f>MIN(AI351,MAX(0,$C351-SUMIFS($H351:$AU351,$H$6:$AU$6,"Rest",$H$5:$AU$5,"&lt;"&amp;AI$5)))</f>
        <v/>
      </c>
      <c r="AK351" s="44">
        <f>ROUND(AI351-AJ351,2)</f>
        <v/>
      </c>
      <c r="AL351" s="44">
        <f>ROUND(AP350*N(Debts!$D$12)/12,2)</f>
        <v/>
      </c>
      <c r="AM351" s="44">
        <f>MIN(N(Debts!$E$12),AP350+AL351)</f>
        <v/>
      </c>
      <c r="AN351" s="44">
        <f>AP350+AL351-AM351</f>
        <v/>
      </c>
      <c r="AO351" s="44">
        <f>MIN(AN351,MAX(0,$C351-SUMIFS($H351:$AU351,$H$6:$AU$6,"Rest",$H$5:$AU$5,"&lt;"&amp;AN$5)))</f>
        <v/>
      </c>
      <c r="AP351" s="44">
        <f>ROUND(AN351-AO351,2)</f>
        <v/>
      </c>
      <c r="AQ351" s="44">
        <f>ROUND(AU350*N(Debts!$D$13)/12,2)</f>
        <v/>
      </c>
      <c r="AR351" s="44">
        <f>MIN(N(Debts!$E$13),AU350+AQ351)</f>
        <v/>
      </c>
      <c r="AS351" s="44">
        <f>AU350+AQ351-AR351</f>
        <v/>
      </c>
      <c r="AT351" s="44">
        <f>MIN(AS351,MAX(0,$C351-SUMIFS($H351:$AU351,$H$6:$AU$6,"Rest",$H$5:$AU$5,"&lt;"&amp;AS$5)))</f>
        <v/>
      </c>
      <c r="AU351" s="44">
        <f>ROUND(AS351-AT351,2)</f>
        <v/>
      </c>
    </row>
    <row r="352">
      <c r="A352" s="43" t="n">
        <v>345</v>
      </c>
      <c r="B352" s="45">
        <f>EDATE(Plan!$C$7,A352-1)</f>
        <v/>
      </c>
      <c r="C352" s="46">
        <f>IF(F351&lt;=0.005,0,MAX(0,Plan!$C$6-SUMIF($H$6:$AU$6,"Min paid",H352:AU352)))</f>
        <v/>
      </c>
      <c r="D352" s="46">
        <f>SUMIF($H$6:$AU$6,"Interest",H352:AU352)</f>
        <v/>
      </c>
      <c r="E352" s="46">
        <f>SUMIF($H$6:$AU$6,"Min paid",H352:AU352)+SUMIF($H$6:$AU$6,"Extra paid",H352:AU352)</f>
        <v/>
      </c>
      <c r="F352" s="46">
        <f>SUMIF($H$6:$AU$6,"Balance",H352:AU352)</f>
        <v/>
      </c>
      <c r="G352" s="47">
        <f>IF(AND(F352&lt;=0.005,F351&gt;0.005),A352,"")</f>
        <v/>
      </c>
      <c r="H352" s="44">
        <f>ROUND(L351*N(Debts!$D$6)/12,2)</f>
        <v/>
      </c>
      <c r="I352" s="44">
        <f>MIN(N(Debts!$E$6),L351+H352)</f>
        <v/>
      </c>
      <c r="J352" s="44">
        <f>L351+H352-I352</f>
        <v/>
      </c>
      <c r="K352" s="44">
        <f>MIN(J352,MAX(0,$C352-SUMIFS($H352:$AU352,$H$6:$AU$6,"Rest",$H$5:$AU$5,"&lt;"&amp;J$5)))</f>
        <v/>
      </c>
      <c r="L352" s="44">
        <f>ROUND(J352-K352,2)</f>
        <v/>
      </c>
      <c r="M352" s="44">
        <f>ROUND(Q351*N(Debts!$D$7)/12,2)</f>
        <v/>
      </c>
      <c r="N352" s="44">
        <f>MIN(N(Debts!$E$7),Q351+M352)</f>
        <v/>
      </c>
      <c r="O352" s="44">
        <f>Q351+M352-N352</f>
        <v/>
      </c>
      <c r="P352" s="44">
        <f>MIN(O352,MAX(0,$C352-SUMIFS($H352:$AU352,$H$6:$AU$6,"Rest",$H$5:$AU$5,"&lt;"&amp;O$5)))</f>
        <v/>
      </c>
      <c r="Q352" s="44">
        <f>ROUND(O352-P352,2)</f>
        <v/>
      </c>
      <c r="R352" s="44">
        <f>ROUND(V351*N(Debts!$D$8)/12,2)</f>
        <v/>
      </c>
      <c r="S352" s="44">
        <f>MIN(N(Debts!$E$8),V351+R352)</f>
        <v/>
      </c>
      <c r="T352" s="44">
        <f>V351+R352-S352</f>
        <v/>
      </c>
      <c r="U352" s="44">
        <f>MIN(T352,MAX(0,$C352-SUMIFS($H352:$AU352,$H$6:$AU$6,"Rest",$H$5:$AU$5,"&lt;"&amp;T$5)))</f>
        <v/>
      </c>
      <c r="V352" s="44">
        <f>ROUND(T352-U352,2)</f>
        <v/>
      </c>
      <c r="W352" s="44">
        <f>ROUND(AA351*N(Debts!$D$9)/12,2)</f>
        <v/>
      </c>
      <c r="X352" s="44">
        <f>MIN(N(Debts!$E$9),AA351+W352)</f>
        <v/>
      </c>
      <c r="Y352" s="44">
        <f>AA351+W352-X352</f>
        <v/>
      </c>
      <c r="Z352" s="44">
        <f>MIN(Y352,MAX(0,$C352-SUMIFS($H352:$AU352,$H$6:$AU$6,"Rest",$H$5:$AU$5,"&lt;"&amp;Y$5)))</f>
        <v/>
      </c>
      <c r="AA352" s="44">
        <f>ROUND(Y352-Z352,2)</f>
        <v/>
      </c>
      <c r="AB352" s="44">
        <f>ROUND(AF351*N(Debts!$D$10)/12,2)</f>
        <v/>
      </c>
      <c r="AC352" s="44">
        <f>MIN(N(Debts!$E$10),AF351+AB352)</f>
        <v/>
      </c>
      <c r="AD352" s="44">
        <f>AF351+AB352-AC352</f>
        <v/>
      </c>
      <c r="AE352" s="44">
        <f>MIN(AD352,MAX(0,$C352-SUMIFS($H352:$AU352,$H$6:$AU$6,"Rest",$H$5:$AU$5,"&lt;"&amp;AD$5)))</f>
        <v/>
      </c>
      <c r="AF352" s="44">
        <f>ROUND(AD352-AE352,2)</f>
        <v/>
      </c>
      <c r="AG352" s="44">
        <f>ROUND(AK351*N(Debts!$D$11)/12,2)</f>
        <v/>
      </c>
      <c r="AH352" s="44">
        <f>MIN(N(Debts!$E$11),AK351+AG352)</f>
        <v/>
      </c>
      <c r="AI352" s="44">
        <f>AK351+AG352-AH352</f>
        <v/>
      </c>
      <c r="AJ352" s="44">
        <f>MIN(AI352,MAX(0,$C352-SUMIFS($H352:$AU352,$H$6:$AU$6,"Rest",$H$5:$AU$5,"&lt;"&amp;AI$5)))</f>
        <v/>
      </c>
      <c r="AK352" s="44">
        <f>ROUND(AI352-AJ352,2)</f>
        <v/>
      </c>
      <c r="AL352" s="44">
        <f>ROUND(AP351*N(Debts!$D$12)/12,2)</f>
        <v/>
      </c>
      <c r="AM352" s="44">
        <f>MIN(N(Debts!$E$12),AP351+AL352)</f>
        <v/>
      </c>
      <c r="AN352" s="44">
        <f>AP351+AL352-AM352</f>
        <v/>
      </c>
      <c r="AO352" s="44">
        <f>MIN(AN352,MAX(0,$C352-SUMIFS($H352:$AU352,$H$6:$AU$6,"Rest",$H$5:$AU$5,"&lt;"&amp;AN$5)))</f>
        <v/>
      </c>
      <c r="AP352" s="44">
        <f>ROUND(AN352-AO352,2)</f>
        <v/>
      </c>
      <c r="AQ352" s="44">
        <f>ROUND(AU351*N(Debts!$D$13)/12,2)</f>
        <v/>
      </c>
      <c r="AR352" s="44">
        <f>MIN(N(Debts!$E$13),AU351+AQ352)</f>
        <v/>
      </c>
      <c r="AS352" s="44">
        <f>AU351+AQ352-AR352</f>
        <v/>
      </c>
      <c r="AT352" s="44">
        <f>MIN(AS352,MAX(0,$C352-SUMIFS($H352:$AU352,$H$6:$AU$6,"Rest",$H$5:$AU$5,"&lt;"&amp;AS$5)))</f>
        <v/>
      </c>
      <c r="AU352" s="44">
        <f>ROUND(AS352-AT352,2)</f>
        <v/>
      </c>
    </row>
    <row r="353">
      <c r="A353" s="43" t="n">
        <v>346</v>
      </c>
      <c r="B353" s="45">
        <f>EDATE(Plan!$C$7,A353-1)</f>
        <v/>
      </c>
      <c r="C353" s="46">
        <f>IF(F352&lt;=0.005,0,MAX(0,Plan!$C$6-SUMIF($H$6:$AU$6,"Min paid",H353:AU353)))</f>
        <v/>
      </c>
      <c r="D353" s="46">
        <f>SUMIF($H$6:$AU$6,"Interest",H353:AU353)</f>
        <v/>
      </c>
      <c r="E353" s="46">
        <f>SUMIF($H$6:$AU$6,"Min paid",H353:AU353)+SUMIF($H$6:$AU$6,"Extra paid",H353:AU353)</f>
        <v/>
      </c>
      <c r="F353" s="46">
        <f>SUMIF($H$6:$AU$6,"Balance",H353:AU353)</f>
        <v/>
      </c>
      <c r="G353" s="47">
        <f>IF(AND(F353&lt;=0.005,F352&gt;0.005),A353,"")</f>
        <v/>
      </c>
      <c r="H353" s="44">
        <f>ROUND(L352*N(Debts!$D$6)/12,2)</f>
        <v/>
      </c>
      <c r="I353" s="44">
        <f>MIN(N(Debts!$E$6),L352+H353)</f>
        <v/>
      </c>
      <c r="J353" s="44">
        <f>L352+H353-I353</f>
        <v/>
      </c>
      <c r="K353" s="44">
        <f>MIN(J353,MAX(0,$C353-SUMIFS($H353:$AU353,$H$6:$AU$6,"Rest",$H$5:$AU$5,"&lt;"&amp;J$5)))</f>
        <v/>
      </c>
      <c r="L353" s="44">
        <f>ROUND(J353-K353,2)</f>
        <v/>
      </c>
      <c r="M353" s="44">
        <f>ROUND(Q352*N(Debts!$D$7)/12,2)</f>
        <v/>
      </c>
      <c r="N353" s="44">
        <f>MIN(N(Debts!$E$7),Q352+M353)</f>
        <v/>
      </c>
      <c r="O353" s="44">
        <f>Q352+M353-N353</f>
        <v/>
      </c>
      <c r="P353" s="44">
        <f>MIN(O353,MAX(0,$C353-SUMIFS($H353:$AU353,$H$6:$AU$6,"Rest",$H$5:$AU$5,"&lt;"&amp;O$5)))</f>
        <v/>
      </c>
      <c r="Q353" s="44">
        <f>ROUND(O353-P353,2)</f>
        <v/>
      </c>
      <c r="R353" s="44">
        <f>ROUND(V352*N(Debts!$D$8)/12,2)</f>
        <v/>
      </c>
      <c r="S353" s="44">
        <f>MIN(N(Debts!$E$8),V352+R353)</f>
        <v/>
      </c>
      <c r="T353" s="44">
        <f>V352+R353-S353</f>
        <v/>
      </c>
      <c r="U353" s="44">
        <f>MIN(T353,MAX(0,$C353-SUMIFS($H353:$AU353,$H$6:$AU$6,"Rest",$H$5:$AU$5,"&lt;"&amp;T$5)))</f>
        <v/>
      </c>
      <c r="V353" s="44">
        <f>ROUND(T353-U353,2)</f>
        <v/>
      </c>
      <c r="W353" s="44">
        <f>ROUND(AA352*N(Debts!$D$9)/12,2)</f>
        <v/>
      </c>
      <c r="X353" s="44">
        <f>MIN(N(Debts!$E$9),AA352+W353)</f>
        <v/>
      </c>
      <c r="Y353" s="44">
        <f>AA352+W353-X353</f>
        <v/>
      </c>
      <c r="Z353" s="44">
        <f>MIN(Y353,MAX(0,$C353-SUMIFS($H353:$AU353,$H$6:$AU$6,"Rest",$H$5:$AU$5,"&lt;"&amp;Y$5)))</f>
        <v/>
      </c>
      <c r="AA353" s="44">
        <f>ROUND(Y353-Z353,2)</f>
        <v/>
      </c>
      <c r="AB353" s="44">
        <f>ROUND(AF352*N(Debts!$D$10)/12,2)</f>
        <v/>
      </c>
      <c r="AC353" s="44">
        <f>MIN(N(Debts!$E$10),AF352+AB353)</f>
        <v/>
      </c>
      <c r="AD353" s="44">
        <f>AF352+AB353-AC353</f>
        <v/>
      </c>
      <c r="AE353" s="44">
        <f>MIN(AD353,MAX(0,$C353-SUMIFS($H353:$AU353,$H$6:$AU$6,"Rest",$H$5:$AU$5,"&lt;"&amp;AD$5)))</f>
        <v/>
      </c>
      <c r="AF353" s="44">
        <f>ROUND(AD353-AE353,2)</f>
        <v/>
      </c>
      <c r="AG353" s="44">
        <f>ROUND(AK352*N(Debts!$D$11)/12,2)</f>
        <v/>
      </c>
      <c r="AH353" s="44">
        <f>MIN(N(Debts!$E$11),AK352+AG353)</f>
        <v/>
      </c>
      <c r="AI353" s="44">
        <f>AK352+AG353-AH353</f>
        <v/>
      </c>
      <c r="AJ353" s="44">
        <f>MIN(AI353,MAX(0,$C353-SUMIFS($H353:$AU353,$H$6:$AU$6,"Rest",$H$5:$AU$5,"&lt;"&amp;AI$5)))</f>
        <v/>
      </c>
      <c r="AK353" s="44">
        <f>ROUND(AI353-AJ353,2)</f>
        <v/>
      </c>
      <c r="AL353" s="44">
        <f>ROUND(AP352*N(Debts!$D$12)/12,2)</f>
        <v/>
      </c>
      <c r="AM353" s="44">
        <f>MIN(N(Debts!$E$12),AP352+AL353)</f>
        <v/>
      </c>
      <c r="AN353" s="44">
        <f>AP352+AL353-AM353</f>
        <v/>
      </c>
      <c r="AO353" s="44">
        <f>MIN(AN353,MAX(0,$C353-SUMIFS($H353:$AU353,$H$6:$AU$6,"Rest",$H$5:$AU$5,"&lt;"&amp;AN$5)))</f>
        <v/>
      </c>
      <c r="AP353" s="44">
        <f>ROUND(AN353-AO353,2)</f>
        <v/>
      </c>
      <c r="AQ353" s="44">
        <f>ROUND(AU352*N(Debts!$D$13)/12,2)</f>
        <v/>
      </c>
      <c r="AR353" s="44">
        <f>MIN(N(Debts!$E$13),AU352+AQ353)</f>
        <v/>
      </c>
      <c r="AS353" s="44">
        <f>AU352+AQ353-AR353</f>
        <v/>
      </c>
      <c r="AT353" s="44">
        <f>MIN(AS353,MAX(0,$C353-SUMIFS($H353:$AU353,$H$6:$AU$6,"Rest",$H$5:$AU$5,"&lt;"&amp;AS$5)))</f>
        <v/>
      </c>
      <c r="AU353" s="44">
        <f>ROUND(AS353-AT353,2)</f>
        <v/>
      </c>
    </row>
    <row r="354">
      <c r="A354" s="43" t="n">
        <v>347</v>
      </c>
      <c r="B354" s="45">
        <f>EDATE(Plan!$C$7,A354-1)</f>
        <v/>
      </c>
      <c r="C354" s="46">
        <f>IF(F353&lt;=0.005,0,MAX(0,Plan!$C$6-SUMIF($H$6:$AU$6,"Min paid",H354:AU354)))</f>
        <v/>
      </c>
      <c r="D354" s="46">
        <f>SUMIF($H$6:$AU$6,"Interest",H354:AU354)</f>
        <v/>
      </c>
      <c r="E354" s="46">
        <f>SUMIF($H$6:$AU$6,"Min paid",H354:AU354)+SUMIF($H$6:$AU$6,"Extra paid",H354:AU354)</f>
        <v/>
      </c>
      <c r="F354" s="46">
        <f>SUMIF($H$6:$AU$6,"Balance",H354:AU354)</f>
        <v/>
      </c>
      <c r="G354" s="47">
        <f>IF(AND(F354&lt;=0.005,F353&gt;0.005),A354,"")</f>
        <v/>
      </c>
      <c r="H354" s="44">
        <f>ROUND(L353*N(Debts!$D$6)/12,2)</f>
        <v/>
      </c>
      <c r="I354" s="44">
        <f>MIN(N(Debts!$E$6),L353+H354)</f>
        <v/>
      </c>
      <c r="J354" s="44">
        <f>L353+H354-I354</f>
        <v/>
      </c>
      <c r="K354" s="44">
        <f>MIN(J354,MAX(0,$C354-SUMIFS($H354:$AU354,$H$6:$AU$6,"Rest",$H$5:$AU$5,"&lt;"&amp;J$5)))</f>
        <v/>
      </c>
      <c r="L354" s="44">
        <f>ROUND(J354-K354,2)</f>
        <v/>
      </c>
      <c r="M354" s="44">
        <f>ROUND(Q353*N(Debts!$D$7)/12,2)</f>
        <v/>
      </c>
      <c r="N354" s="44">
        <f>MIN(N(Debts!$E$7),Q353+M354)</f>
        <v/>
      </c>
      <c r="O354" s="44">
        <f>Q353+M354-N354</f>
        <v/>
      </c>
      <c r="P354" s="44">
        <f>MIN(O354,MAX(0,$C354-SUMIFS($H354:$AU354,$H$6:$AU$6,"Rest",$H$5:$AU$5,"&lt;"&amp;O$5)))</f>
        <v/>
      </c>
      <c r="Q354" s="44">
        <f>ROUND(O354-P354,2)</f>
        <v/>
      </c>
      <c r="R354" s="44">
        <f>ROUND(V353*N(Debts!$D$8)/12,2)</f>
        <v/>
      </c>
      <c r="S354" s="44">
        <f>MIN(N(Debts!$E$8),V353+R354)</f>
        <v/>
      </c>
      <c r="T354" s="44">
        <f>V353+R354-S354</f>
        <v/>
      </c>
      <c r="U354" s="44">
        <f>MIN(T354,MAX(0,$C354-SUMIFS($H354:$AU354,$H$6:$AU$6,"Rest",$H$5:$AU$5,"&lt;"&amp;T$5)))</f>
        <v/>
      </c>
      <c r="V354" s="44">
        <f>ROUND(T354-U354,2)</f>
        <v/>
      </c>
      <c r="W354" s="44">
        <f>ROUND(AA353*N(Debts!$D$9)/12,2)</f>
        <v/>
      </c>
      <c r="X354" s="44">
        <f>MIN(N(Debts!$E$9),AA353+W354)</f>
        <v/>
      </c>
      <c r="Y354" s="44">
        <f>AA353+W354-X354</f>
        <v/>
      </c>
      <c r="Z354" s="44">
        <f>MIN(Y354,MAX(0,$C354-SUMIFS($H354:$AU354,$H$6:$AU$6,"Rest",$H$5:$AU$5,"&lt;"&amp;Y$5)))</f>
        <v/>
      </c>
      <c r="AA354" s="44">
        <f>ROUND(Y354-Z354,2)</f>
        <v/>
      </c>
      <c r="AB354" s="44">
        <f>ROUND(AF353*N(Debts!$D$10)/12,2)</f>
        <v/>
      </c>
      <c r="AC354" s="44">
        <f>MIN(N(Debts!$E$10),AF353+AB354)</f>
        <v/>
      </c>
      <c r="AD354" s="44">
        <f>AF353+AB354-AC354</f>
        <v/>
      </c>
      <c r="AE354" s="44">
        <f>MIN(AD354,MAX(0,$C354-SUMIFS($H354:$AU354,$H$6:$AU$6,"Rest",$H$5:$AU$5,"&lt;"&amp;AD$5)))</f>
        <v/>
      </c>
      <c r="AF354" s="44">
        <f>ROUND(AD354-AE354,2)</f>
        <v/>
      </c>
      <c r="AG354" s="44">
        <f>ROUND(AK353*N(Debts!$D$11)/12,2)</f>
        <v/>
      </c>
      <c r="AH354" s="44">
        <f>MIN(N(Debts!$E$11),AK353+AG354)</f>
        <v/>
      </c>
      <c r="AI354" s="44">
        <f>AK353+AG354-AH354</f>
        <v/>
      </c>
      <c r="AJ354" s="44">
        <f>MIN(AI354,MAX(0,$C354-SUMIFS($H354:$AU354,$H$6:$AU$6,"Rest",$H$5:$AU$5,"&lt;"&amp;AI$5)))</f>
        <v/>
      </c>
      <c r="AK354" s="44">
        <f>ROUND(AI354-AJ354,2)</f>
        <v/>
      </c>
      <c r="AL354" s="44">
        <f>ROUND(AP353*N(Debts!$D$12)/12,2)</f>
        <v/>
      </c>
      <c r="AM354" s="44">
        <f>MIN(N(Debts!$E$12),AP353+AL354)</f>
        <v/>
      </c>
      <c r="AN354" s="44">
        <f>AP353+AL354-AM354</f>
        <v/>
      </c>
      <c r="AO354" s="44">
        <f>MIN(AN354,MAX(0,$C354-SUMIFS($H354:$AU354,$H$6:$AU$6,"Rest",$H$5:$AU$5,"&lt;"&amp;AN$5)))</f>
        <v/>
      </c>
      <c r="AP354" s="44">
        <f>ROUND(AN354-AO354,2)</f>
        <v/>
      </c>
      <c r="AQ354" s="44">
        <f>ROUND(AU353*N(Debts!$D$13)/12,2)</f>
        <v/>
      </c>
      <c r="AR354" s="44">
        <f>MIN(N(Debts!$E$13),AU353+AQ354)</f>
        <v/>
      </c>
      <c r="AS354" s="44">
        <f>AU353+AQ354-AR354</f>
        <v/>
      </c>
      <c r="AT354" s="44">
        <f>MIN(AS354,MAX(0,$C354-SUMIFS($H354:$AU354,$H$6:$AU$6,"Rest",$H$5:$AU$5,"&lt;"&amp;AS$5)))</f>
        <v/>
      </c>
      <c r="AU354" s="44">
        <f>ROUND(AS354-AT354,2)</f>
        <v/>
      </c>
    </row>
    <row r="355">
      <c r="A355" s="43" t="n">
        <v>348</v>
      </c>
      <c r="B355" s="45">
        <f>EDATE(Plan!$C$7,A355-1)</f>
        <v/>
      </c>
      <c r="C355" s="46">
        <f>IF(F354&lt;=0.005,0,MAX(0,Plan!$C$6-SUMIF($H$6:$AU$6,"Min paid",H355:AU355)))</f>
        <v/>
      </c>
      <c r="D355" s="46">
        <f>SUMIF($H$6:$AU$6,"Interest",H355:AU355)</f>
        <v/>
      </c>
      <c r="E355" s="46">
        <f>SUMIF($H$6:$AU$6,"Min paid",H355:AU355)+SUMIF($H$6:$AU$6,"Extra paid",H355:AU355)</f>
        <v/>
      </c>
      <c r="F355" s="46">
        <f>SUMIF($H$6:$AU$6,"Balance",H355:AU355)</f>
        <v/>
      </c>
      <c r="G355" s="47">
        <f>IF(AND(F355&lt;=0.005,F354&gt;0.005),A355,"")</f>
        <v/>
      </c>
      <c r="H355" s="44">
        <f>ROUND(L354*N(Debts!$D$6)/12,2)</f>
        <v/>
      </c>
      <c r="I355" s="44">
        <f>MIN(N(Debts!$E$6),L354+H355)</f>
        <v/>
      </c>
      <c r="J355" s="44">
        <f>L354+H355-I355</f>
        <v/>
      </c>
      <c r="K355" s="44">
        <f>MIN(J355,MAX(0,$C355-SUMIFS($H355:$AU355,$H$6:$AU$6,"Rest",$H$5:$AU$5,"&lt;"&amp;J$5)))</f>
        <v/>
      </c>
      <c r="L355" s="44">
        <f>ROUND(J355-K355,2)</f>
        <v/>
      </c>
      <c r="M355" s="44">
        <f>ROUND(Q354*N(Debts!$D$7)/12,2)</f>
        <v/>
      </c>
      <c r="N355" s="44">
        <f>MIN(N(Debts!$E$7),Q354+M355)</f>
        <v/>
      </c>
      <c r="O355" s="44">
        <f>Q354+M355-N355</f>
        <v/>
      </c>
      <c r="P355" s="44">
        <f>MIN(O355,MAX(0,$C355-SUMIFS($H355:$AU355,$H$6:$AU$6,"Rest",$H$5:$AU$5,"&lt;"&amp;O$5)))</f>
        <v/>
      </c>
      <c r="Q355" s="44">
        <f>ROUND(O355-P355,2)</f>
        <v/>
      </c>
      <c r="R355" s="44">
        <f>ROUND(V354*N(Debts!$D$8)/12,2)</f>
        <v/>
      </c>
      <c r="S355" s="44">
        <f>MIN(N(Debts!$E$8),V354+R355)</f>
        <v/>
      </c>
      <c r="T355" s="44">
        <f>V354+R355-S355</f>
        <v/>
      </c>
      <c r="U355" s="44">
        <f>MIN(T355,MAX(0,$C355-SUMIFS($H355:$AU355,$H$6:$AU$6,"Rest",$H$5:$AU$5,"&lt;"&amp;T$5)))</f>
        <v/>
      </c>
      <c r="V355" s="44">
        <f>ROUND(T355-U355,2)</f>
        <v/>
      </c>
      <c r="W355" s="44">
        <f>ROUND(AA354*N(Debts!$D$9)/12,2)</f>
        <v/>
      </c>
      <c r="X355" s="44">
        <f>MIN(N(Debts!$E$9),AA354+W355)</f>
        <v/>
      </c>
      <c r="Y355" s="44">
        <f>AA354+W355-X355</f>
        <v/>
      </c>
      <c r="Z355" s="44">
        <f>MIN(Y355,MAX(0,$C355-SUMIFS($H355:$AU355,$H$6:$AU$6,"Rest",$H$5:$AU$5,"&lt;"&amp;Y$5)))</f>
        <v/>
      </c>
      <c r="AA355" s="44">
        <f>ROUND(Y355-Z355,2)</f>
        <v/>
      </c>
      <c r="AB355" s="44">
        <f>ROUND(AF354*N(Debts!$D$10)/12,2)</f>
        <v/>
      </c>
      <c r="AC355" s="44">
        <f>MIN(N(Debts!$E$10),AF354+AB355)</f>
        <v/>
      </c>
      <c r="AD355" s="44">
        <f>AF354+AB355-AC355</f>
        <v/>
      </c>
      <c r="AE355" s="44">
        <f>MIN(AD355,MAX(0,$C355-SUMIFS($H355:$AU355,$H$6:$AU$6,"Rest",$H$5:$AU$5,"&lt;"&amp;AD$5)))</f>
        <v/>
      </c>
      <c r="AF355" s="44">
        <f>ROUND(AD355-AE355,2)</f>
        <v/>
      </c>
      <c r="AG355" s="44">
        <f>ROUND(AK354*N(Debts!$D$11)/12,2)</f>
        <v/>
      </c>
      <c r="AH355" s="44">
        <f>MIN(N(Debts!$E$11),AK354+AG355)</f>
        <v/>
      </c>
      <c r="AI355" s="44">
        <f>AK354+AG355-AH355</f>
        <v/>
      </c>
      <c r="AJ355" s="44">
        <f>MIN(AI355,MAX(0,$C355-SUMIFS($H355:$AU355,$H$6:$AU$6,"Rest",$H$5:$AU$5,"&lt;"&amp;AI$5)))</f>
        <v/>
      </c>
      <c r="AK355" s="44">
        <f>ROUND(AI355-AJ355,2)</f>
        <v/>
      </c>
      <c r="AL355" s="44">
        <f>ROUND(AP354*N(Debts!$D$12)/12,2)</f>
        <v/>
      </c>
      <c r="AM355" s="44">
        <f>MIN(N(Debts!$E$12),AP354+AL355)</f>
        <v/>
      </c>
      <c r="AN355" s="44">
        <f>AP354+AL355-AM355</f>
        <v/>
      </c>
      <c r="AO355" s="44">
        <f>MIN(AN355,MAX(0,$C355-SUMIFS($H355:$AU355,$H$6:$AU$6,"Rest",$H$5:$AU$5,"&lt;"&amp;AN$5)))</f>
        <v/>
      </c>
      <c r="AP355" s="44">
        <f>ROUND(AN355-AO355,2)</f>
        <v/>
      </c>
      <c r="AQ355" s="44">
        <f>ROUND(AU354*N(Debts!$D$13)/12,2)</f>
        <v/>
      </c>
      <c r="AR355" s="44">
        <f>MIN(N(Debts!$E$13),AU354+AQ355)</f>
        <v/>
      </c>
      <c r="AS355" s="44">
        <f>AU354+AQ355-AR355</f>
        <v/>
      </c>
      <c r="AT355" s="44">
        <f>MIN(AS355,MAX(0,$C355-SUMIFS($H355:$AU355,$H$6:$AU$6,"Rest",$H$5:$AU$5,"&lt;"&amp;AS$5)))</f>
        <v/>
      </c>
      <c r="AU355" s="44">
        <f>ROUND(AS355-AT355,2)</f>
        <v/>
      </c>
    </row>
    <row r="356">
      <c r="A356" s="43" t="n">
        <v>349</v>
      </c>
      <c r="B356" s="45">
        <f>EDATE(Plan!$C$7,A356-1)</f>
        <v/>
      </c>
      <c r="C356" s="46">
        <f>IF(F355&lt;=0.005,0,MAX(0,Plan!$C$6-SUMIF($H$6:$AU$6,"Min paid",H356:AU356)))</f>
        <v/>
      </c>
      <c r="D356" s="46">
        <f>SUMIF($H$6:$AU$6,"Interest",H356:AU356)</f>
        <v/>
      </c>
      <c r="E356" s="46">
        <f>SUMIF($H$6:$AU$6,"Min paid",H356:AU356)+SUMIF($H$6:$AU$6,"Extra paid",H356:AU356)</f>
        <v/>
      </c>
      <c r="F356" s="46">
        <f>SUMIF($H$6:$AU$6,"Balance",H356:AU356)</f>
        <v/>
      </c>
      <c r="G356" s="47">
        <f>IF(AND(F356&lt;=0.005,F355&gt;0.005),A356,"")</f>
        <v/>
      </c>
      <c r="H356" s="44">
        <f>ROUND(L355*N(Debts!$D$6)/12,2)</f>
        <v/>
      </c>
      <c r="I356" s="44">
        <f>MIN(N(Debts!$E$6),L355+H356)</f>
        <v/>
      </c>
      <c r="J356" s="44">
        <f>L355+H356-I356</f>
        <v/>
      </c>
      <c r="K356" s="44">
        <f>MIN(J356,MAX(0,$C356-SUMIFS($H356:$AU356,$H$6:$AU$6,"Rest",$H$5:$AU$5,"&lt;"&amp;J$5)))</f>
        <v/>
      </c>
      <c r="L356" s="44">
        <f>ROUND(J356-K356,2)</f>
        <v/>
      </c>
      <c r="M356" s="44">
        <f>ROUND(Q355*N(Debts!$D$7)/12,2)</f>
        <v/>
      </c>
      <c r="N356" s="44">
        <f>MIN(N(Debts!$E$7),Q355+M356)</f>
        <v/>
      </c>
      <c r="O356" s="44">
        <f>Q355+M356-N356</f>
        <v/>
      </c>
      <c r="P356" s="44">
        <f>MIN(O356,MAX(0,$C356-SUMIFS($H356:$AU356,$H$6:$AU$6,"Rest",$H$5:$AU$5,"&lt;"&amp;O$5)))</f>
        <v/>
      </c>
      <c r="Q356" s="44">
        <f>ROUND(O356-P356,2)</f>
        <v/>
      </c>
      <c r="R356" s="44">
        <f>ROUND(V355*N(Debts!$D$8)/12,2)</f>
        <v/>
      </c>
      <c r="S356" s="44">
        <f>MIN(N(Debts!$E$8),V355+R356)</f>
        <v/>
      </c>
      <c r="T356" s="44">
        <f>V355+R356-S356</f>
        <v/>
      </c>
      <c r="U356" s="44">
        <f>MIN(T356,MAX(0,$C356-SUMIFS($H356:$AU356,$H$6:$AU$6,"Rest",$H$5:$AU$5,"&lt;"&amp;T$5)))</f>
        <v/>
      </c>
      <c r="V356" s="44">
        <f>ROUND(T356-U356,2)</f>
        <v/>
      </c>
      <c r="W356" s="44">
        <f>ROUND(AA355*N(Debts!$D$9)/12,2)</f>
        <v/>
      </c>
      <c r="X356" s="44">
        <f>MIN(N(Debts!$E$9),AA355+W356)</f>
        <v/>
      </c>
      <c r="Y356" s="44">
        <f>AA355+W356-X356</f>
        <v/>
      </c>
      <c r="Z356" s="44">
        <f>MIN(Y356,MAX(0,$C356-SUMIFS($H356:$AU356,$H$6:$AU$6,"Rest",$H$5:$AU$5,"&lt;"&amp;Y$5)))</f>
        <v/>
      </c>
      <c r="AA356" s="44">
        <f>ROUND(Y356-Z356,2)</f>
        <v/>
      </c>
      <c r="AB356" s="44">
        <f>ROUND(AF355*N(Debts!$D$10)/12,2)</f>
        <v/>
      </c>
      <c r="AC356" s="44">
        <f>MIN(N(Debts!$E$10),AF355+AB356)</f>
        <v/>
      </c>
      <c r="AD356" s="44">
        <f>AF355+AB356-AC356</f>
        <v/>
      </c>
      <c r="AE356" s="44">
        <f>MIN(AD356,MAX(0,$C356-SUMIFS($H356:$AU356,$H$6:$AU$6,"Rest",$H$5:$AU$5,"&lt;"&amp;AD$5)))</f>
        <v/>
      </c>
      <c r="AF356" s="44">
        <f>ROUND(AD356-AE356,2)</f>
        <v/>
      </c>
      <c r="AG356" s="44">
        <f>ROUND(AK355*N(Debts!$D$11)/12,2)</f>
        <v/>
      </c>
      <c r="AH356" s="44">
        <f>MIN(N(Debts!$E$11),AK355+AG356)</f>
        <v/>
      </c>
      <c r="AI356" s="44">
        <f>AK355+AG356-AH356</f>
        <v/>
      </c>
      <c r="AJ356" s="44">
        <f>MIN(AI356,MAX(0,$C356-SUMIFS($H356:$AU356,$H$6:$AU$6,"Rest",$H$5:$AU$5,"&lt;"&amp;AI$5)))</f>
        <v/>
      </c>
      <c r="AK356" s="44">
        <f>ROUND(AI356-AJ356,2)</f>
        <v/>
      </c>
      <c r="AL356" s="44">
        <f>ROUND(AP355*N(Debts!$D$12)/12,2)</f>
        <v/>
      </c>
      <c r="AM356" s="44">
        <f>MIN(N(Debts!$E$12),AP355+AL356)</f>
        <v/>
      </c>
      <c r="AN356" s="44">
        <f>AP355+AL356-AM356</f>
        <v/>
      </c>
      <c r="AO356" s="44">
        <f>MIN(AN356,MAX(0,$C356-SUMIFS($H356:$AU356,$H$6:$AU$6,"Rest",$H$5:$AU$5,"&lt;"&amp;AN$5)))</f>
        <v/>
      </c>
      <c r="AP356" s="44">
        <f>ROUND(AN356-AO356,2)</f>
        <v/>
      </c>
      <c r="AQ356" s="44">
        <f>ROUND(AU355*N(Debts!$D$13)/12,2)</f>
        <v/>
      </c>
      <c r="AR356" s="44">
        <f>MIN(N(Debts!$E$13),AU355+AQ356)</f>
        <v/>
      </c>
      <c r="AS356" s="44">
        <f>AU355+AQ356-AR356</f>
        <v/>
      </c>
      <c r="AT356" s="44">
        <f>MIN(AS356,MAX(0,$C356-SUMIFS($H356:$AU356,$H$6:$AU$6,"Rest",$H$5:$AU$5,"&lt;"&amp;AS$5)))</f>
        <v/>
      </c>
      <c r="AU356" s="44">
        <f>ROUND(AS356-AT356,2)</f>
        <v/>
      </c>
    </row>
    <row r="357">
      <c r="A357" s="43" t="n">
        <v>350</v>
      </c>
      <c r="B357" s="45">
        <f>EDATE(Plan!$C$7,A357-1)</f>
        <v/>
      </c>
      <c r="C357" s="46">
        <f>IF(F356&lt;=0.005,0,MAX(0,Plan!$C$6-SUMIF($H$6:$AU$6,"Min paid",H357:AU357)))</f>
        <v/>
      </c>
      <c r="D357" s="46">
        <f>SUMIF($H$6:$AU$6,"Interest",H357:AU357)</f>
        <v/>
      </c>
      <c r="E357" s="46">
        <f>SUMIF($H$6:$AU$6,"Min paid",H357:AU357)+SUMIF($H$6:$AU$6,"Extra paid",H357:AU357)</f>
        <v/>
      </c>
      <c r="F357" s="46">
        <f>SUMIF($H$6:$AU$6,"Balance",H357:AU357)</f>
        <v/>
      </c>
      <c r="G357" s="47">
        <f>IF(AND(F357&lt;=0.005,F356&gt;0.005),A357,"")</f>
        <v/>
      </c>
      <c r="H357" s="44">
        <f>ROUND(L356*N(Debts!$D$6)/12,2)</f>
        <v/>
      </c>
      <c r="I357" s="44">
        <f>MIN(N(Debts!$E$6),L356+H357)</f>
        <v/>
      </c>
      <c r="J357" s="44">
        <f>L356+H357-I357</f>
        <v/>
      </c>
      <c r="K357" s="44">
        <f>MIN(J357,MAX(0,$C357-SUMIFS($H357:$AU357,$H$6:$AU$6,"Rest",$H$5:$AU$5,"&lt;"&amp;J$5)))</f>
        <v/>
      </c>
      <c r="L357" s="44">
        <f>ROUND(J357-K357,2)</f>
        <v/>
      </c>
      <c r="M357" s="44">
        <f>ROUND(Q356*N(Debts!$D$7)/12,2)</f>
        <v/>
      </c>
      <c r="N357" s="44">
        <f>MIN(N(Debts!$E$7),Q356+M357)</f>
        <v/>
      </c>
      <c r="O357" s="44">
        <f>Q356+M357-N357</f>
        <v/>
      </c>
      <c r="P357" s="44">
        <f>MIN(O357,MAX(0,$C357-SUMIFS($H357:$AU357,$H$6:$AU$6,"Rest",$H$5:$AU$5,"&lt;"&amp;O$5)))</f>
        <v/>
      </c>
      <c r="Q357" s="44">
        <f>ROUND(O357-P357,2)</f>
        <v/>
      </c>
      <c r="R357" s="44">
        <f>ROUND(V356*N(Debts!$D$8)/12,2)</f>
        <v/>
      </c>
      <c r="S357" s="44">
        <f>MIN(N(Debts!$E$8),V356+R357)</f>
        <v/>
      </c>
      <c r="T357" s="44">
        <f>V356+R357-S357</f>
        <v/>
      </c>
      <c r="U357" s="44">
        <f>MIN(T357,MAX(0,$C357-SUMIFS($H357:$AU357,$H$6:$AU$6,"Rest",$H$5:$AU$5,"&lt;"&amp;T$5)))</f>
        <v/>
      </c>
      <c r="V357" s="44">
        <f>ROUND(T357-U357,2)</f>
        <v/>
      </c>
      <c r="W357" s="44">
        <f>ROUND(AA356*N(Debts!$D$9)/12,2)</f>
        <v/>
      </c>
      <c r="X357" s="44">
        <f>MIN(N(Debts!$E$9),AA356+W357)</f>
        <v/>
      </c>
      <c r="Y357" s="44">
        <f>AA356+W357-X357</f>
        <v/>
      </c>
      <c r="Z357" s="44">
        <f>MIN(Y357,MAX(0,$C357-SUMIFS($H357:$AU357,$H$6:$AU$6,"Rest",$H$5:$AU$5,"&lt;"&amp;Y$5)))</f>
        <v/>
      </c>
      <c r="AA357" s="44">
        <f>ROUND(Y357-Z357,2)</f>
        <v/>
      </c>
      <c r="AB357" s="44">
        <f>ROUND(AF356*N(Debts!$D$10)/12,2)</f>
        <v/>
      </c>
      <c r="AC357" s="44">
        <f>MIN(N(Debts!$E$10),AF356+AB357)</f>
        <v/>
      </c>
      <c r="AD357" s="44">
        <f>AF356+AB357-AC357</f>
        <v/>
      </c>
      <c r="AE357" s="44">
        <f>MIN(AD357,MAX(0,$C357-SUMIFS($H357:$AU357,$H$6:$AU$6,"Rest",$H$5:$AU$5,"&lt;"&amp;AD$5)))</f>
        <v/>
      </c>
      <c r="AF357" s="44">
        <f>ROUND(AD357-AE357,2)</f>
        <v/>
      </c>
      <c r="AG357" s="44">
        <f>ROUND(AK356*N(Debts!$D$11)/12,2)</f>
        <v/>
      </c>
      <c r="AH357" s="44">
        <f>MIN(N(Debts!$E$11),AK356+AG357)</f>
        <v/>
      </c>
      <c r="AI357" s="44">
        <f>AK356+AG357-AH357</f>
        <v/>
      </c>
      <c r="AJ357" s="44">
        <f>MIN(AI357,MAX(0,$C357-SUMIFS($H357:$AU357,$H$6:$AU$6,"Rest",$H$5:$AU$5,"&lt;"&amp;AI$5)))</f>
        <v/>
      </c>
      <c r="AK357" s="44">
        <f>ROUND(AI357-AJ357,2)</f>
        <v/>
      </c>
      <c r="AL357" s="44">
        <f>ROUND(AP356*N(Debts!$D$12)/12,2)</f>
        <v/>
      </c>
      <c r="AM357" s="44">
        <f>MIN(N(Debts!$E$12),AP356+AL357)</f>
        <v/>
      </c>
      <c r="AN357" s="44">
        <f>AP356+AL357-AM357</f>
        <v/>
      </c>
      <c r="AO357" s="44">
        <f>MIN(AN357,MAX(0,$C357-SUMIFS($H357:$AU357,$H$6:$AU$6,"Rest",$H$5:$AU$5,"&lt;"&amp;AN$5)))</f>
        <v/>
      </c>
      <c r="AP357" s="44">
        <f>ROUND(AN357-AO357,2)</f>
        <v/>
      </c>
      <c r="AQ357" s="44">
        <f>ROUND(AU356*N(Debts!$D$13)/12,2)</f>
        <v/>
      </c>
      <c r="AR357" s="44">
        <f>MIN(N(Debts!$E$13),AU356+AQ357)</f>
        <v/>
      </c>
      <c r="AS357" s="44">
        <f>AU356+AQ357-AR357</f>
        <v/>
      </c>
      <c r="AT357" s="44">
        <f>MIN(AS357,MAX(0,$C357-SUMIFS($H357:$AU357,$H$6:$AU$6,"Rest",$H$5:$AU$5,"&lt;"&amp;AS$5)))</f>
        <v/>
      </c>
      <c r="AU357" s="44">
        <f>ROUND(AS357-AT357,2)</f>
        <v/>
      </c>
    </row>
    <row r="358">
      <c r="A358" s="43" t="n">
        <v>351</v>
      </c>
      <c r="B358" s="45">
        <f>EDATE(Plan!$C$7,A358-1)</f>
        <v/>
      </c>
      <c r="C358" s="46">
        <f>IF(F357&lt;=0.005,0,MAX(0,Plan!$C$6-SUMIF($H$6:$AU$6,"Min paid",H358:AU358)))</f>
        <v/>
      </c>
      <c r="D358" s="46">
        <f>SUMIF($H$6:$AU$6,"Interest",H358:AU358)</f>
        <v/>
      </c>
      <c r="E358" s="46">
        <f>SUMIF($H$6:$AU$6,"Min paid",H358:AU358)+SUMIF($H$6:$AU$6,"Extra paid",H358:AU358)</f>
        <v/>
      </c>
      <c r="F358" s="46">
        <f>SUMIF($H$6:$AU$6,"Balance",H358:AU358)</f>
        <v/>
      </c>
      <c r="G358" s="47">
        <f>IF(AND(F358&lt;=0.005,F357&gt;0.005),A358,"")</f>
        <v/>
      </c>
      <c r="H358" s="44">
        <f>ROUND(L357*N(Debts!$D$6)/12,2)</f>
        <v/>
      </c>
      <c r="I358" s="44">
        <f>MIN(N(Debts!$E$6),L357+H358)</f>
        <v/>
      </c>
      <c r="J358" s="44">
        <f>L357+H358-I358</f>
        <v/>
      </c>
      <c r="K358" s="44">
        <f>MIN(J358,MAX(0,$C358-SUMIFS($H358:$AU358,$H$6:$AU$6,"Rest",$H$5:$AU$5,"&lt;"&amp;J$5)))</f>
        <v/>
      </c>
      <c r="L358" s="44">
        <f>ROUND(J358-K358,2)</f>
        <v/>
      </c>
      <c r="M358" s="44">
        <f>ROUND(Q357*N(Debts!$D$7)/12,2)</f>
        <v/>
      </c>
      <c r="N358" s="44">
        <f>MIN(N(Debts!$E$7),Q357+M358)</f>
        <v/>
      </c>
      <c r="O358" s="44">
        <f>Q357+M358-N358</f>
        <v/>
      </c>
      <c r="P358" s="44">
        <f>MIN(O358,MAX(0,$C358-SUMIFS($H358:$AU358,$H$6:$AU$6,"Rest",$H$5:$AU$5,"&lt;"&amp;O$5)))</f>
        <v/>
      </c>
      <c r="Q358" s="44">
        <f>ROUND(O358-P358,2)</f>
        <v/>
      </c>
      <c r="R358" s="44">
        <f>ROUND(V357*N(Debts!$D$8)/12,2)</f>
        <v/>
      </c>
      <c r="S358" s="44">
        <f>MIN(N(Debts!$E$8),V357+R358)</f>
        <v/>
      </c>
      <c r="T358" s="44">
        <f>V357+R358-S358</f>
        <v/>
      </c>
      <c r="U358" s="44">
        <f>MIN(T358,MAX(0,$C358-SUMIFS($H358:$AU358,$H$6:$AU$6,"Rest",$H$5:$AU$5,"&lt;"&amp;T$5)))</f>
        <v/>
      </c>
      <c r="V358" s="44">
        <f>ROUND(T358-U358,2)</f>
        <v/>
      </c>
      <c r="W358" s="44">
        <f>ROUND(AA357*N(Debts!$D$9)/12,2)</f>
        <v/>
      </c>
      <c r="X358" s="44">
        <f>MIN(N(Debts!$E$9),AA357+W358)</f>
        <v/>
      </c>
      <c r="Y358" s="44">
        <f>AA357+W358-X358</f>
        <v/>
      </c>
      <c r="Z358" s="44">
        <f>MIN(Y358,MAX(0,$C358-SUMIFS($H358:$AU358,$H$6:$AU$6,"Rest",$H$5:$AU$5,"&lt;"&amp;Y$5)))</f>
        <v/>
      </c>
      <c r="AA358" s="44">
        <f>ROUND(Y358-Z358,2)</f>
        <v/>
      </c>
      <c r="AB358" s="44">
        <f>ROUND(AF357*N(Debts!$D$10)/12,2)</f>
        <v/>
      </c>
      <c r="AC358" s="44">
        <f>MIN(N(Debts!$E$10),AF357+AB358)</f>
        <v/>
      </c>
      <c r="AD358" s="44">
        <f>AF357+AB358-AC358</f>
        <v/>
      </c>
      <c r="AE358" s="44">
        <f>MIN(AD358,MAX(0,$C358-SUMIFS($H358:$AU358,$H$6:$AU$6,"Rest",$H$5:$AU$5,"&lt;"&amp;AD$5)))</f>
        <v/>
      </c>
      <c r="AF358" s="44">
        <f>ROUND(AD358-AE358,2)</f>
        <v/>
      </c>
      <c r="AG358" s="44">
        <f>ROUND(AK357*N(Debts!$D$11)/12,2)</f>
        <v/>
      </c>
      <c r="AH358" s="44">
        <f>MIN(N(Debts!$E$11),AK357+AG358)</f>
        <v/>
      </c>
      <c r="AI358" s="44">
        <f>AK357+AG358-AH358</f>
        <v/>
      </c>
      <c r="AJ358" s="44">
        <f>MIN(AI358,MAX(0,$C358-SUMIFS($H358:$AU358,$H$6:$AU$6,"Rest",$H$5:$AU$5,"&lt;"&amp;AI$5)))</f>
        <v/>
      </c>
      <c r="AK358" s="44">
        <f>ROUND(AI358-AJ358,2)</f>
        <v/>
      </c>
      <c r="AL358" s="44">
        <f>ROUND(AP357*N(Debts!$D$12)/12,2)</f>
        <v/>
      </c>
      <c r="AM358" s="44">
        <f>MIN(N(Debts!$E$12),AP357+AL358)</f>
        <v/>
      </c>
      <c r="AN358" s="44">
        <f>AP357+AL358-AM358</f>
        <v/>
      </c>
      <c r="AO358" s="44">
        <f>MIN(AN358,MAX(0,$C358-SUMIFS($H358:$AU358,$H$6:$AU$6,"Rest",$H$5:$AU$5,"&lt;"&amp;AN$5)))</f>
        <v/>
      </c>
      <c r="AP358" s="44">
        <f>ROUND(AN358-AO358,2)</f>
        <v/>
      </c>
      <c r="AQ358" s="44">
        <f>ROUND(AU357*N(Debts!$D$13)/12,2)</f>
        <v/>
      </c>
      <c r="AR358" s="44">
        <f>MIN(N(Debts!$E$13),AU357+AQ358)</f>
        <v/>
      </c>
      <c r="AS358" s="44">
        <f>AU357+AQ358-AR358</f>
        <v/>
      </c>
      <c r="AT358" s="44">
        <f>MIN(AS358,MAX(0,$C358-SUMIFS($H358:$AU358,$H$6:$AU$6,"Rest",$H$5:$AU$5,"&lt;"&amp;AS$5)))</f>
        <v/>
      </c>
      <c r="AU358" s="44">
        <f>ROUND(AS358-AT358,2)</f>
        <v/>
      </c>
    </row>
    <row r="359">
      <c r="A359" s="43" t="n">
        <v>352</v>
      </c>
      <c r="B359" s="45">
        <f>EDATE(Plan!$C$7,A359-1)</f>
        <v/>
      </c>
      <c r="C359" s="46">
        <f>IF(F358&lt;=0.005,0,MAX(0,Plan!$C$6-SUMIF($H$6:$AU$6,"Min paid",H359:AU359)))</f>
        <v/>
      </c>
      <c r="D359" s="46">
        <f>SUMIF($H$6:$AU$6,"Interest",H359:AU359)</f>
        <v/>
      </c>
      <c r="E359" s="46">
        <f>SUMIF($H$6:$AU$6,"Min paid",H359:AU359)+SUMIF($H$6:$AU$6,"Extra paid",H359:AU359)</f>
        <v/>
      </c>
      <c r="F359" s="46">
        <f>SUMIF($H$6:$AU$6,"Balance",H359:AU359)</f>
        <v/>
      </c>
      <c r="G359" s="47">
        <f>IF(AND(F359&lt;=0.005,F358&gt;0.005),A359,"")</f>
        <v/>
      </c>
      <c r="H359" s="44">
        <f>ROUND(L358*N(Debts!$D$6)/12,2)</f>
        <v/>
      </c>
      <c r="I359" s="44">
        <f>MIN(N(Debts!$E$6),L358+H359)</f>
        <v/>
      </c>
      <c r="J359" s="44">
        <f>L358+H359-I359</f>
        <v/>
      </c>
      <c r="K359" s="44">
        <f>MIN(J359,MAX(0,$C359-SUMIFS($H359:$AU359,$H$6:$AU$6,"Rest",$H$5:$AU$5,"&lt;"&amp;J$5)))</f>
        <v/>
      </c>
      <c r="L359" s="44">
        <f>ROUND(J359-K359,2)</f>
        <v/>
      </c>
      <c r="M359" s="44">
        <f>ROUND(Q358*N(Debts!$D$7)/12,2)</f>
        <v/>
      </c>
      <c r="N359" s="44">
        <f>MIN(N(Debts!$E$7),Q358+M359)</f>
        <v/>
      </c>
      <c r="O359" s="44">
        <f>Q358+M359-N359</f>
        <v/>
      </c>
      <c r="P359" s="44">
        <f>MIN(O359,MAX(0,$C359-SUMIFS($H359:$AU359,$H$6:$AU$6,"Rest",$H$5:$AU$5,"&lt;"&amp;O$5)))</f>
        <v/>
      </c>
      <c r="Q359" s="44">
        <f>ROUND(O359-P359,2)</f>
        <v/>
      </c>
      <c r="R359" s="44">
        <f>ROUND(V358*N(Debts!$D$8)/12,2)</f>
        <v/>
      </c>
      <c r="S359" s="44">
        <f>MIN(N(Debts!$E$8),V358+R359)</f>
        <v/>
      </c>
      <c r="T359" s="44">
        <f>V358+R359-S359</f>
        <v/>
      </c>
      <c r="U359" s="44">
        <f>MIN(T359,MAX(0,$C359-SUMIFS($H359:$AU359,$H$6:$AU$6,"Rest",$H$5:$AU$5,"&lt;"&amp;T$5)))</f>
        <v/>
      </c>
      <c r="V359" s="44">
        <f>ROUND(T359-U359,2)</f>
        <v/>
      </c>
      <c r="W359" s="44">
        <f>ROUND(AA358*N(Debts!$D$9)/12,2)</f>
        <v/>
      </c>
      <c r="X359" s="44">
        <f>MIN(N(Debts!$E$9),AA358+W359)</f>
        <v/>
      </c>
      <c r="Y359" s="44">
        <f>AA358+W359-X359</f>
        <v/>
      </c>
      <c r="Z359" s="44">
        <f>MIN(Y359,MAX(0,$C359-SUMIFS($H359:$AU359,$H$6:$AU$6,"Rest",$H$5:$AU$5,"&lt;"&amp;Y$5)))</f>
        <v/>
      </c>
      <c r="AA359" s="44">
        <f>ROUND(Y359-Z359,2)</f>
        <v/>
      </c>
      <c r="AB359" s="44">
        <f>ROUND(AF358*N(Debts!$D$10)/12,2)</f>
        <v/>
      </c>
      <c r="AC359" s="44">
        <f>MIN(N(Debts!$E$10),AF358+AB359)</f>
        <v/>
      </c>
      <c r="AD359" s="44">
        <f>AF358+AB359-AC359</f>
        <v/>
      </c>
      <c r="AE359" s="44">
        <f>MIN(AD359,MAX(0,$C359-SUMIFS($H359:$AU359,$H$6:$AU$6,"Rest",$H$5:$AU$5,"&lt;"&amp;AD$5)))</f>
        <v/>
      </c>
      <c r="AF359" s="44">
        <f>ROUND(AD359-AE359,2)</f>
        <v/>
      </c>
      <c r="AG359" s="44">
        <f>ROUND(AK358*N(Debts!$D$11)/12,2)</f>
        <v/>
      </c>
      <c r="AH359" s="44">
        <f>MIN(N(Debts!$E$11),AK358+AG359)</f>
        <v/>
      </c>
      <c r="AI359" s="44">
        <f>AK358+AG359-AH359</f>
        <v/>
      </c>
      <c r="AJ359" s="44">
        <f>MIN(AI359,MAX(0,$C359-SUMIFS($H359:$AU359,$H$6:$AU$6,"Rest",$H$5:$AU$5,"&lt;"&amp;AI$5)))</f>
        <v/>
      </c>
      <c r="AK359" s="44">
        <f>ROUND(AI359-AJ359,2)</f>
        <v/>
      </c>
      <c r="AL359" s="44">
        <f>ROUND(AP358*N(Debts!$D$12)/12,2)</f>
        <v/>
      </c>
      <c r="AM359" s="44">
        <f>MIN(N(Debts!$E$12),AP358+AL359)</f>
        <v/>
      </c>
      <c r="AN359" s="44">
        <f>AP358+AL359-AM359</f>
        <v/>
      </c>
      <c r="AO359" s="44">
        <f>MIN(AN359,MAX(0,$C359-SUMIFS($H359:$AU359,$H$6:$AU$6,"Rest",$H$5:$AU$5,"&lt;"&amp;AN$5)))</f>
        <v/>
      </c>
      <c r="AP359" s="44">
        <f>ROUND(AN359-AO359,2)</f>
        <v/>
      </c>
      <c r="AQ359" s="44">
        <f>ROUND(AU358*N(Debts!$D$13)/12,2)</f>
        <v/>
      </c>
      <c r="AR359" s="44">
        <f>MIN(N(Debts!$E$13),AU358+AQ359)</f>
        <v/>
      </c>
      <c r="AS359" s="44">
        <f>AU358+AQ359-AR359</f>
        <v/>
      </c>
      <c r="AT359" s="44">
        <f>MIN(AS359,MAX(0,$C359-SUMIFS($H359:$AU359,$H$6:$AU$6,"Rest",$H$5:$AU$5,"&lt;"&amp;AS$5)))</f>
        <v/>
      </c>
      <c r="AU359" s="44">
        <f>ROUND(AS359-AT359,2)</f>
        <v/>
      </c>
    </row>
    <row r="360">
      <c r="A360" s="43" t="n">
        <v>353</v>
      </c>
      <c r="B360" s="45">
        <f>EDATE(Plan!$C$7,A360-1)</f>
        <v/>
      </c>
      <c r="C360" s="46">
        <f>IF(F359&lt;=0.005,0,MAX(0,Plan!$C$6-SUMIF($H$6:$AU$6,"Min paid",H360:AU360)))</f>
        <v/>
      </c>
      <c r="D360" s="46">
        <f>SUMIF($H$6:$AU$6,"Interest",H360:AU360)</f>
        <v/>
      </c>
      <c r="E360" s="46">
        <f>SUMIF($H$6:$AU$6,"Min paid",H360:AU360)+SUMIF($H$6:$AU$6,"Extra paid",H360:AU360)</f>
        <v/>
      </c>
      <c r="F360" s="46">
        <f>SUMIF($H$6:$AU$6,"Balance",H360:AU360)</f>
        <v/>
      </c>
      <c r="G360" s="47">
        <f>IF(AND(F360&lt;=0.005,F359&gt;0.005),A360,"")</f>
        <v/>
      </c>
      <c r="H360" s="44">
        <f>ROUND(L359*N(Debts!$D$6)/12,2)</f>
        <v/>
      </c>
      <c r="I360" s="44">
        <f>MIN(N(Debts!$E$6),L359+H360)</f>
        <v/>
      </c>
      <c r="J360" s="44">
        <f>L359+H360-I360</f>
        <v/>
      </c>
      <c r="K360" s="44">
        <f>MIN(J360,MAX(0,$C360-SUMIFS($H360:$AU360,$H$6:$AU$6,"Rest",$H$5:$AU$5,"&lt;"&amp;J$5)))</f>
        <v/>
      </c>
      <c r="L360" s="44">
        <f>ROUND(J360-K360,2)</f>
        <v/>
      </c>
      <c r="M360" s="44">
        <f>ROUND(Q359*N(Debts!$D$7)/12,2)</f>
        <v/>
      </c>
      <c r="N360" s="44">
        <f>MIN(N(Debts!$E$7),Q359+M360)</f>
        <v/>
      </c>
      <c r="O360" s="44">
        <f>Q359+M360-N360</f>
        <v/>
      </c>
      <c r="P360" s="44">
        <f>MIN(O360,MAX(0,$C360-SUMIFS($H360:$AU360,$H$6:$AU$6,"Rest",$H$5:$AU$5,"&lt;"&amp;O$5)))</f>
        <v/>
      </c>
      <c r="Q360" s="44">
        <f>ROUND(O360-P360,2)</f>
        <v/>
      </c>
      <c r="R360" s="44">
        <f>ROUND(V359*N(Debts!$D$8)/12,2)</f>
        <v/>
      </c>
      <c r="S360" s="44">
        <f>MIN(N(Debts!$E$8),V359+R360)</f>
        <v/>
      </c>
      <c r="T360" s="44">
        <f>V359+R360-S360</f>
        <v/>
      </c>
      <c r="U360" s="44">
        <f>MIN(T360,MAX(0,$C360-SUMIFS($H360:$AU360,$H$6:$AU$6,"Rest",$H$5:$AU$5,"&lt;"&amp;T$5)))</f>
        <v/>
      </c>
      <c r="V360" s="44">
        <f>ROUND(T360-U360,2)</f>
        <v/>
      </c>
      <c r="W360" s="44">
        <f>ROUND(AA359*N(Debts!$D$9)/12,2)</f>
        <v/>
      </c>
      <c r="X360" s="44">
        <f>MIN(N(Debts!$E$9),AA359+W360)</f>
        <v/>
      </c>
      <c r="Y360" s="44">
        <f>AA359+W360-X360</f>
        <v/>
      </c>
      <c r="Z360" s="44">
        <f>MIN(Y360,MAX(0,$C360-SUMIFS($H360:$AU360,$H$6:$AU$6,"Rest",$H$5:$AU$5,"&lt;"&amp;Y$5)))</f>
        <v/>
      </c>
      <c r="AA360" s="44">
        <f>ROUND(Y360-Z360,2)</f>
        <v/>
      </c>
      <c r="AB360" s="44">
        <f>ROUND(AF359*N(Debts!$D$10)/12,2)</f>
        <v/>
      </c>
      <c r="AC360" s="44">
        <f>MIN(N(Debts!$E$10),AF359+AB360)</f>
        <v/>
      </c>
      <c r="AD360" s="44">
        <f>AF359+AB360-AC360</f>
        <v/>
      </c>
      <c r="AE360" s="44">
        <f>MIN(AD360,MAX(0,$C360-SUMIFS($H360:$AU360,$H$6:$AU$6,"Rest",$H$5:$AU$5,"&lt;"&amp;AD$5)))</f>
        <v/>
      </c>
      <c r="AF360" s="44">
        <f>ROUND(AD360-AE360,2)</f>
        <v/>
      </c>
      <c r="AG360" s="44">
        <f>ROUND(AK359*N(Debts!$D$11)/12,2)</f>
        <v/>
      </c>
      <c r="AH360" s="44">
        <f>MIN(N(Debts!$E$11),AK359+AG360)</f>
        <v/>
      </c>
      <c r="AI360" s="44">
        <f>AK359+AG360-AH360</f>
        <v/>
      </c>
      <c r="AJ360" s="44">
        <f>MIN(AI360,MAX(0,$C360-SUMIFS($H360:$AU360,$H$6:$AU$6,"Rest",$H$5:$AU$5,"&lt;"&amp;AI$5)))</f>
        <v/>
      </c>
      <c r="AK360" s="44">
        <f>ROUND(AI360-AJ360,2)</f>
        <v/>
      </c>
      <c r="AL360" s="44">
        <f>ROUND(AP359*N(Debts!$D$12)/12,2)</f>
        <v/>
      </c>
      <c r="AM360" s="44">
        <f>MIN(N(Debts!$E$12),AP359+AL360)</f>
        <v/>
      </c>
      <c r="AN360" s="44">
        <f>AP359+AL360-AM360</f>
        <v/>
      </c>
      <c r="AO360" s="44">
        <f>MIN(AN360,MAX(0,$C360-SUMIFS($H360:$AU360,$H$6:$AU$6,"Rest",$H$5:$AU$5,"&lt;"&amp;AN$5)))</f>
        <v/>
      </c>
      <c r="AP360" s="44">
        <f>ROUND(AN360-AO360,2)</f>
        <v/>
      </c>
      <c r="AQ360" s="44">
        <f>ROUND(AU359*N(Debts!$D$13)/12,2)</f>
        <v/>
      </c>
      <c r="AR360" s="44">
        <f>MIN(N(Debts!$E$13),AU359+AQ360)</f>
        <v/>
      </c>
      <c r="AS360" s="44">
        <f>AU359+AQ360-AR360</f>
        <v/>
      </c>
      <c r="AT360" s="44">
        <f>MIN(AS360,MAX(0,$C360-SUMIFS($H360:$AU360,$H$6:$AU$6,"Rest",$H$5:$AU$5,"&lt;"&amp;AS$5)))</f>
        <v/>
      </c>
      <c r="AU360" s="44">
        <f>ROUND(AS360-AT360,2)</f>
        <v/>
      </c>
    </row>
    <row r="361">
      <c r="A361" s="43" t="n">
        <v>354</v>
      </c>
      <c r="B361" s="45">
        <f>EDATE(Plan!$C$7,A361-1)</f>
        <v/>
      </c>
      <c r="C361" s="46">
        <f>IF(F360&lt;=0.005,0,MAX(0,Plan!$C$6-SUMIF($H$6:$AU$6,"Min paid",H361:AU361)))</f>
        <v/>
      </c>
      <c r="D361" s="46">
        <f>SUMIF($H$6:$AU$6,"Interest",H361:AU361)</f>
        <v/>
      </c>
      <c r="E361" s="46">
        <f>SUMIF($H$6:$AU$6,"Min paid",H361:AU361)+SUMIF($H$6:$AU$6,"Extra paid",H361:AU361)</f>
        <v/>
      </c>
      <c r="F361" s="46">
        <f>SUMIF($H$6:$AU$6,"Balance",H361:AU361)</f>
        <v/>
      </c>
      <c r="G361" s="47">
        <f>IF(AND(F361&lt;=0.005,F360&gt;0.005),A361,"")</f>
        <v/>
      </c>
      <c r="H361" s="44">
        <f>ROUND(L360*N(Debts!$D$6)/12,2)</f>
        <v/>
      </c>
      <c r="I361" s="44">
        <f>MIN(N(Debts!$E$6),L360+H361)</f>
        <v/>
      </c>
      <c r="J361" s="44">
        <f>L360+H361-I361</f>
        <v/>
      </c>
      <c r="K361" s="44">
        <f>MIN(J361,MAX(0,$C361-SUMIFS($H361:$AU361,$H$6:$AU$6,"Rest",$H$5:$AU$5,"&lt;"&amp;J$5)))</f>
        <v/>
      </c>
      <c r="L361" s="44">
        <f>ROUND(J361-K361,2)</f>
        <v/>
      </c>
      <c r="M361" s="44">
        <f>ROUND(Q360*N(Debts!$D$7)/12,2)</f>
        <v/>
      </c>
      <c r="N361" s="44">
        <f>MIN(N(Debts!$E$7),Q360+M361)</f>
        <v/>
      </c>
      <c r="O361" s="44">
        <f>Q360+M361-N361</f>
        <v/>
      </c>
      <c r="P361" s="44">
        <f>MIN(O361,MAX(0,$C361-SUMIFS($H361:$AU361,$H$6:$AU$6,"Rest",$H$5:$AU$5,"&lt;"&amp;O$5)))</f>
        <v/>
      </c>
      <c r="Q361" s="44">
        <f>ROUND(O361-P361,2)</f>
        <v/>
      </c>
      <c r="R361" s="44">
        <f>ROUND(V360*N(Debts!$D$8)/12,2)</f>
        <v/>
      </c>
      <c r="S361" s="44">
        <f>MIN(N(Debts!$E$8),V360+R361)</f>
        <v/>
      </c>
      <c r="T361" s="44">
        <f>V360+R361-S361</f>
        <v/>
      </c>
      <c r="U361" s="44">
        <f>MIN(T361,MAX(0,$C361-SUMIFS($H361:$AU361,$H$6:$AU$6,"Rest",$H$5:$AU$5,"&lt;"&amp;T$5)))</f>
        <v/>
      </c>
      <c r="V361" s="44">
        <f>ROUND(T361-U361,2)</f>
        <v/>
      </c>
      <c r="W361" s="44">
        <f>ROUND(AA360*N(Debts!$D$9)/12,2)</f>
        <v/>
      </c>
      <c r="X361" s="44">
        <f>MIN(N(Debts!$E$9),AA360+W361)</f>
        <v/>
      </c>
      <c r="Y361" s="44">
        <f>AA360+W361-X361</f>
        <v/>
      </c>
      <c r="Z361" s="44">
        <f>MIN(Y361,MAX(0,$C361-SUMIFS($H361:$AU361,$H$6:$AU$6,"Rest",$H$5:$AU$5,"&lt;"&amp;Y$5)))</f>
        <v/>
      </c>
      <c r="AA361" s="44">
        <f>ROUND(Y361-Z361,2)</f>
        <v/>
      </c>
      <c r="AB361" s="44">
        <f>ROUND(AF360*N(Debts!$D$10)/12,2)</f>
        <v/>
      </c>
      <c r="AC361" s="44">
        <f>MIN(N(Debts!$E$10),AF360+AB361)</f>
        <v/>
      </c>
      <c r="AD361" s="44">
        <f>AF360+AB361-AC361</f>
        <v/>
      </c>
      <c r="AE361" s="44">
        <f>MIN(AD361,MAX(0,$C361-SUMIFS($H361:$AU361,$H$6:$AU$6,"Rest",$H$5:$AU$5,"&lt;"&amp;AD$5)))</f>
        <v/>
      </c>
      <c r="AF361" s="44">
        <f>ROUND(AD361-AE361,2)</f>
        <v/>
      </c>
      <c r="AG361" s="44">
        <f>ROUND(AK360*N(Debts!$D$11)/12,2)</f>
        <v/>
      </c>
      <c r="AH361" s="44">
        <f>MIN(N(Debts!$E$11),AK360+AG361)</f>
        <v/>
      </c>
      <c r="AI361" s="44">
        <f>AK360+AG361-AH361</f>
        <v/>
      </c>
      <c r="AJ361" s="44">
        <f>MIN(AI361,MAX(0,$C361-SUMIFS($H361:$AU361,$H$6:$AU$6,"Rest",$H$5:$AU$5,"&lt;"&amp;AI$5)))</f>
        <v/>
      </c>
      <c r="AK361" s="44">
        <f>ROUND(AI361-AJ361,2)</f>
        <v/>
      </c>
      <c r="AL361" s="44">
        <f>ROUND(AP360*N(Debts!$D$12)/12,2)</f>
        <v/>
      </c>
      <c r="AM361" s="44">
        <f>MIN(N(Debts!$E$12),AP360+AL361)</f>
        <v/>
      </c>
      <c r="AN361" s="44">
        <f>AP360+AL361-AM361</f>
        <v/>
      </c>
      <c r="AO361" s="44">
        <f>MIN(AN361,MAX(0,$C361-SUMIFS($H361:$AU361,$H$6:$AU$6,"Rest",$H$5:$AU$5,"&lt;"&amp;AN$5)))</f>
        <v/>
      </c>
      <c r="AP361" s="44">
        <f>ROUND(AN361-AO361,2)</f>
        <v/>
      </c>
      <c r="AQ361" s="44">
        <f>ROUND(AU360*N(Debts!$D$13)/12,2)</f>
        <v/>
      </c>
      <c r="AR361" s="44">
        <f>MIN(N(Debts!$E$13),AU360+AQ361)</f>
        <v/>
      </c>
      <c r="AS361" s="44">
        <f>AU360+AQ361-AR361</f>
        <v/>
      </c>
      <c r="AT361" s="44">
        <f>MIN(AS361,MAX(0,$C361-SUMIFS($H361:$AU361,$H$6:$AU$6,"Rest",$H$5:$AU$5,"&lt;"&amp;AS$5)))</f>
        <v/>
      </c>
      <c r="AU361" s="44">
        <f>ROUND(AS361-AT361,2)</f>
        <v/>
      </c>
    </row>
    <row r="362">
      <c r="A362" s="43" t="n">
        <v>355</v>
      </c>
      <c r="B362" s="45">
        <f>EDATE(Plan!$C$7,A362-1)</f>
        <v/>
      </c>
      <c r="C362" s="46">
        <f>IF(F361&lt;=0.005,0,MAX(0,Plan!$C$6-SUMIF($H$6:$AU$6,"Min paid",H362:AU362)))</f>
        <v/>
      </c>
      <c r="D362" s="46">
        <f>SUMIF($H$6:$AU$6,"Interest",H362:AU362)</f>
        <v/>
      </c>
      <c r="E362" s="46">
        <f>SUMIF($H$6:$AU$6,"Min paid",H362:AU362)+SUMIF($H$6:$AU$6,"Extra paid",H362:AU362)</f>
        <v/>
      </c>
      <c r="F362" s="46">
        <f>SUMIF($H$6:$AU$6,"Balance",H362:AU362)</f>
        <v/>
      </c>
      <c r="G362" s="47">
        <f>IF(AND(F362&lt;=0.005,F361&gt;0.005),A362,"")</f>
        <v/>
      </c>
      <c r="H362" s="44">
        <f>ROUND(L361*N(Debts!$D$6)/12,2)</f>
        <v/>
      </c>
      <c r="I362" s="44">
        <f>MIN(N(Debts!$E$6),L361+H362)</f>
        <v/>
      </c>
      <c r="J362" s="44">
        <f>L361+H362-I362</f>
        <v/>
      </c>
      <c r="K362" s="44">
        <f>MIN(J362,MAX(0,$C362-SUMIFS($H362:$AU362,$H$6:$AU$6,"Rest",$H$5:$AU$5,"&lt;"&amp;J$5)))</f>
        <v/>
      </c>
      <c r="L362" s="44">
        <f>ROUND(J362-K362,2)</f>
        <v/>
      </c>
      <c r="M362" s="44">
        <f>ROUND(Q361*N(Debts!$D$7)/12,2)</f>
        <v/>
      </c>
      <c r="N362" s="44">
        <f>MIN(N(Debts!$E$7),Q361+M362)</f>
        <v/>
      </c>
      <c r="O362" s="44">
        <f>Q361+M362-N362</f>
        <v/>
      </c>
      <c r="P362" s="44">
        <f>MIN(O362,MAX(0,$C362-SUMIFS($H362:$AU362,$H$6:$AU$6,"Rest",$H$5:$AU$5,"&lt;"&amp;O$5)))</f>
        <v/>
      </c>
      <c r="Q362" s="44">
        <f>ROUND(O362-P362,2)</f>
        <v/>
      </c>
      <c r="R362" s="44">
        <f>ROUND(V361*N(Debts!$D$8)/12,2)</f>
        <v/>
      </c>
      <c r="S362" s="44">
        <f>MIN(N(Debts!$E$8),V361+R362)</f>
        <v/>
      </c>
      <c r="T362" s="44">
        <f>V361+R362-S362</f>
        <v/>
      </c>
      <c r="U362" s="44">
        <f>MIN(T362,MAX(0,$C362-SUMIFS($H362:$AU362,$H$6:$AU$6,"Rest",$H$5:$AU$5,"&lt;"&amp;T$5)))</f>
        <v/>
      </c>
      <c r="V362" s="44">
        <f>ROUND(T362-U362,2)</f>
        <v/>
      </c>
      <c r="W362" s="44">
        <f>ROUND(AA361*N(Debts!$D$9)/12,2)</f>
        <v/>
      </c>
      <c r="X362" s="44">
        <f>MIN(N(Debts!$E$9),AA361+W362)</f>
        <v/>
      </c>
      <c r="Y362" s="44">
        <f>AA361+W362-X362</f>
        <v/>
      </c>
      <c r="Z362" s="44">
        <f>MIN(Y362,MAX(0,$C362-SUMIFS($H362:$AU362,$H$6:$AU$6,"Rest",$H$5:$AU$5,"&lt;"&amp;Y$5)))</f>
        <v/>
      </c>
      <c r="AA362" s="44">
        <f>ROUND(Y362-Z362,2)</f>
        <v/>
      </c>
      <c r="AB362" s="44">
        <f>ROUND(AF361*N(Debts!$D$10)/12,2)</f>
        <v/>
      </c>
      <c r="AC362" s="44">
        <f>MIN(N(Debts!$E$10),AF361+AB362)</f>
        <v/>
      </c>
      <c r="AD362" s="44">
        <f>AF361+AB362-AC362</f>
        <v/>
      </c>
      <c r="AE362" s="44">
        <f>MIN(AD362,MAX(0,$C362-SUMIFS($H362:$AU362,$H$6:$AU$6,"Rest",$H$5:$AU$5,"&lt;"&amp;AD$5)))</f>
        <v/>
      </c>
      <c r="AF362" s="44">
        <f>ROUND(AD362-AE362,2)</f>
        <v/>
      </c>
      <c r="AG362" s="44">
        <f>ROUND(AK361*N(Debts!$D$11)/12,2)</f>
        <v/>
      </c>
      <c r="AH362" s="44">
        <f>MIN(N(Debts!$E$11),AK361+AG362)</f>
        <v/>
      </c>
      <c r="AI362" s="44">
        <f>AK361+AG362-AH362</f>
        <v/>
      </c>
      <c r="AJ362" s="44">
        <f>MIN(AI362,MAX(0,$C362-SUMIFS($H362:$AU362,$H$6:$AU$6,"Rest",$H$5:$AU$5,"&lt;"&amp;AI$5)))</f>
        <v/>
      </c>
      <c r="AK362" s="44">
        <f>ROUND(AI362-AJ362,2)</f>
        <v/>
      </c>
      <c r="AL362" s="44">
        <f>ROUND(AP361*N(Debts!$D$12)/12,2)</f>
        <v/>
      </c>
      <c r="AM362" s="44">
        <f>MIN(N(Debts!$E$12),AP361+AL362)</f>
        <v/>
      </c>
      <c r="AN362" s="44">
        <f>AP361+AL362-AM362</f>
        <v/>
      </c>
      <c r="AO362" s="44">
        <f>MIN(AN362,MAX(0,$C362-SUMIFS($H362:$AU362,$H$6:$AU$6,"Rest",$H$5:$AU$5,"&lt;"&amp;AN$5)))</f>
        <v/>
      </c>
      <c r="AP362" s="44">
        <f>ROUND(AN362-AO362,2)</f>
        <v/>
      </c>
      <c r="AQ362" s="44">
        <f>ROUND(AU361*N(Debts!$D$13)/12,2)</f>
        <v/>
      </c>
      <c r="AR362" s="44">
        <f>MIN(N(Debts!$E$13),AU361+AQ362)</f>
        <v/>
      </c>
      <c r="AS362" s="44">
        <f>AU361+AQ362-AR362</f>
        <v/>
      </c>
      <c r="AT362" s="44">
        <f>MIN(AS362,MAX(0,$C362-SUMIFS($H362:$AU362,$H$6:$AU$6,"Rest",$H$5:$AU$5,"&lt;"&amp;AS$5)))</f>
        <v/>
      </c>
      <c r="AU362" s="44">
        <f>ROUND(AS362-AT362,2)</f>
        <v/>
      </c>
    </row>
    <row r="363">
      <c r="A363" s="43" t="n">
        <v>356</v>
      </c>
      <c r="B363" s="45">
        <f>EDATE(Plan!$C$7,A363-1)</f>
        <v/>
      </c>
      <c r="C363" s="46">
        <f>IF(F362&lt;=0.005,0,MAX(0,Plan!$C$6-SUMIF($H$6:$AU$6,"Min paid",H363:AU363)))</f>
        <v/>
      </c>
      <c r="D363" s="46">
        <f>SUMIF($H$6:$AU$6,"Interest",H363:AU363)</f>
        <v/>
      </c>
      <c r="E363" s="46">
        <f>SUMIF($H$6:$AU$6,"Min paid",H363:AU363)+SUMIF($H$6:$AU$6,"Extra paid",H363:AU363)</f>
        <v/>
      </c>
      <c r="F363" s="46">
        <f>SUMIF($H$6:$AU$6,"Balance",H363:AU363)</f>
        <v/>
      </c>
      <c r="G363" s="47">
        <f>IF(AND(F363&lt;=0.005,F362&gt;0.005),A363,"")</f>
        <v/>
      </c>
      <c r="H363" s="44">
        <f>ROUND(L362*N(Debts!$D$6)/12,2)</f>
        <v/>
      </c>
      <c r="I363" s="44">
        <f>MIN(N(Debts!$E$6),L362+H363)</f>
        <v/>
      </c>
      <c r="J363" s="44">
        <f>L362+H363-I363</f>
        <v/>
      </c>
      <c r="K363" s="44">
        <f>MIN(J363,MAX(0,$C363-SUMIFS($H363:$AU363,$H$6:$AU$6,"Rest",$H$5:$AU$5,"&lt;"&amp;J$5)))</f>
        <v/>
      </c>
      <c r="L363" s="44">
        <f>ROUND(J363-K363,2)</f>
        <v/>
      </c>
      <c r="M363" s="44">
        <f>ROUND(Q362*N(Debts!$D$7)/12,2)</f>
        <v/>
      </c>
      <c r="N363" s="44">
        <f>MIN(N(Debts!$E$7),Q362+M363)</f>
        <v/>
      </c>
      <c r="O363" s="44">
        <f>Q362+M363-N363</f>
        <v/>
      </c>
      <c r="P363" s="44">
        <f>MIN(O363,MAX(0,$C363-SUMIFS($H363:$AU363,$H$6:$AU$6,"Rest",$H$5:$AU$5,"&lt;"&amp;O$5)))</f>
        <v/>
      </c>
      <c r="Q363" s="44">
        <f>ROUND(O363-P363,2)</f>
        <v/>
      </c>
      <c r="R363" s="44">
        <f>ROUND(V362*N(Debts!$D$8)/12,2)</f>
        <v/>
      </c>
      <c r="S363" s="44">
        <f>MIN(N(Debts!$E$8),V362+R363)</f>
        <v/>
      </c>
      <c r="T363" s="44">
        <f>V362+R363-S363</f>
        <v/>
      </c>
      <c r="U363" s="44">
        <f>MIN(T363,MAX(0,$C363-SUMIFS($H363:$AU363,$H$6:$AU$6,"Rest",$H$5:$AU$5,"&lt;"&amp;T$5)))</f>
        <v/>
      </c>
      <c r="V363" s="44">
        <f>ROUND(T363-U363,2)</f>
        <v/>
      </c>
      <c r="W363" s="44">
        <f>ROUND(AA362*N(Debts!$D$9)/12,2)</f>
        <v/>
      </c>
      <c r="X363" s="44">
        <f>MIN(N(Debts!$E$9),AA362+W363)</f>
        <v/>
      </c>
      <c r="Y363" s="44">
        <f>AA362+W363-X363</f>
        <v/>
      </c>
      <c r="Z363" s="44">
        <f>MIN(Y363,MAX(0,$C363-SUMIFS($H363:$AU363,$H$6:$AU$6,"Rest",$H$5:$AU$5,"&lt;"&amp;Y$5)))</f>
        <v/>
      </c>
      <c r="AA363" s="44">
        <f>ROUND(Y363-Z363,2)</f>
        <v/>
      </c>
      <c r="AB363" s="44">
        <f>ROUND(AF362*N(Debts!$D$10)/12,2)</f>
        <v/>
      </c>
      <c r="AC363" s="44">
        <f>MIN(N(Debts!$E$10),AF362+AB363)</f>
        <v/>
      </c>
      <c r="AD363" s="44">
        <f>AF362+AB363-AC363</f>
        <v/>
      </c>
      <c r="AE363" s="44">
        <f>MIN(AD363,MAX(0,$C363-SUMIFS($H363:$AU363,$H$6:$AU$6,"Rest",$H$5:$AU$5,"&lt;"&amp;AD$5)))</f>
        <v/>
      </c>
      <c r="AF363" s="44">
        <f>ROUND(AD363-AE363,2)</f>
        <v/>
      </c>
      <c r="AG363" s="44">
        <f>ROUND(AK362*N(Debts!$D$11)/12,2)</f>
        <v/>
      </c>
      <c r="AH363" s="44">
        <f>MIN(N(Debts!$E$11),AK362+AG363)</f>
        <v/>
      </c>
      <c r="AI363" s="44">
        <f>AK362+AG363-AH363</f>
        <v/>
      </c>
      <c r="AJ363" s="44">
        <f>MIN(AI363,MAX(0,$C363-SUMIFS($H363:$AU363,$H$6:$AU$6,"Rest",$H$5:$AU$5,"&lt;"&amp;AI$5)))</f>
        <v/>
      </c>
      <c r="AK363" s="44">
        <f>ROUND(AI363-AJ363,2)</f>
        <v/>
      </c>
      <c r="AL363" s="44">
        <f>ROUND(AP362*N(Debts!$D$12)/12,2)</f>
        <v/>
      </c>
      <c r="AM363" s="44">
        <f>MIN(N(Debts!$E$12),AP362+AL363)</f>
        <v/>
      </c>
      <c r="AN363" s="44">
        <f>AP362+AL363-AM363</f>
        <v/>
      </c>
      <c r="AO363" s="44">
        <f>MIN(AN363,MAX(0,$C363-SUMIFS($H363:$AU363,$H$6:$AU$6,"Rest",$H$5:$AU$5,"&lt;"&amp;AN$5)))</f>
        <v/>
      </c>
      <c r="AP363" s="44">
        <f>ROUND(AN363-AO363,2)</f>
        <v/>
      </c>
      <c r="AQ363" s="44">
        <f>ROUND(AU362*N(Debts!$D$13)/12,2)</f>
        <v/>
      </c>
      <c r="AR363" s="44">
        <f>MIN(N(Debts!$E$13),AU362+AQ363)</f>
        <v/>
      </c>
      <c r="AS363" s="44">
        <f>AU362+AQ363-AR363</f>
        <v/>
      </c>
      <c r="AT363" s="44">
        <f>MIN(AS363,MAX(0,$C363-SUMIFS($H363:$AU363,$H$6:$AU$6,"Rest",$H$5:$AU$5,"&lt;"&amp;AS$5)))</f>
        <v/>
      </c>
      <c r="AU363" s="44">
        <f>ROUND(AS363-AT363,2)</f>
        <v/>
      </c>
    </row>
    <row r="364">
      <c r="A364" s="43" t="n">
        <v>357</v>
      </c>
      <c r="B364" s="45">
        <f>EDATE(Plan!$C$7,A364-1)</f>
        <v/>
      </c>
      <c r="C364" s="46">
        <f>IF(F363&lt;=0.005,0,MAX(0,Plan!$C$6-SUMIF($H$6:$AU$6,"Min paid",H364:AU364)))</f>
        <v/>
      </c>
      <c r="D364" s="46">
        <f>SUMIF($H$6:$AU$6,"Interest",H364:AU364)</f>
        <v/>
      </c>
      <c r="E364" s="46">
        <f>SUMIF($H$6:$AU$6,"Min paid",H364:AU364)+SUMIF($H$6:$AU$6,"Extra paid",H364:AU364)</f>
        <v/>
      </c>
      <c r="F364" s="46">
        <f>SUMIF($H$6:$AU$6,"Balance",H364:AU364)</f>
        <v/>
      </c>
      <c r="G364" s="47">
        <f>IF(AND(F364&lt;=0.005,F363&gt;0.005),A364,"")</f>
        <v/>
      </c>
      <c r="H364" s="44">
        <f>ROUND(L363*N(Debts!$D$6)/12,2)</f>
        <v/>
      </c>
      <c r="I364" s="44">
        <f>MIN(N(Debts!$E$6),L363+H364)</f>
        <v/>
      </c>
      <c r="J364" s="44">
        <f>L363+H364-I364</f>
        <v/>
      </c>
      <c r="K364" s="44">
        <f>MIN(J364,MAX(0,$C364-SUMIFS($H364:$AU364,$H$6:$AU$6,"Rest",$H$5:$AU$5,"&lt;"&amp;J$5)))</f>
        <v/>
      </c>
      <c r="L364" s="44">
        <f>ROUND(J364-K364,2)</f>
        <v/>
      </c>
      <c r="M364" s="44">
        <f>ROUND(Q363*N(Debts!$D$7)/12,2)</f>
        <v/>
      </c>
      <c r="N364" s="44">
        <f>MIN(N(Debts!$E$7),Q363+M364)</f>
        <v/>
      </c>
      <c r="O364" s="44">
        <f>Q363+M364-N364</f>
        <v/>
      </c>
      <c r="P364" s="44">
        <f>MIN(O364,MAX(0,$C364-SUMIFS($H364:$AU364,$H$6:$AU$6,"Rest",$H$5:$AU$5,"&lt;"&amp;O$5)))</f>
        <v/>
      </c>
      <c r="Q364" s="44">
        <f>ROUND(O364-P364,2)</f>
        <v/>
      </c>
      <c r="R364" s="44">
        <f>ROUND(V363*N(Debts!$D$8)/12,2)</f>
        <v/>
      </c>
      <c r="S364" s="44">
        <f>MIN(N(Debts!$E$8),V363+R364)</f>
        <v/>
      </c>
      <c r="T364" s="44">
        <f>V363+R364-S364</f>
        <v/>
      </c>
      <c r="U364" s="44">
        <f>MIN(T364,MAX(0,$C364-SUMIFS($H364:$AU364,$H$6:$AU$6,"Rest",$H$5:$AU$5,"&lt;"&amp;T$5)))</f>
        <v/>
      </c>
      <c r="V364" s="44">
        <f>ROUND(T364-U364,2)</f>
        <v/>
      </c>
      <c r="W364" s="44">
        <f>ROUND(AA363*N(Debts!$D$9)/12,2)</f>
        <v/>
      </c>
      <c r="X364" s="44">
        <f>MIN(N(Debts!$E$9),AA363+W364)</f>
        <v/>
      </c>
      <c r="Y364" s="44">
        <f>AA363+W364-X364</f>
        <v/>
      </c>
      <c r="Z364" s="44">
        <f>MIN(Y364,MAX(0,$C364-SUMIFS($H364:$AU364,$H$6:$AU$6,"Rest",$H$5:$AU$5,"&lt;"&amp;Y$5)))</f>
        <v/>
      </c>
      <c r="AA364" s="44">
        <f>ROUND(Y364-Z364,2)</f>
        <v/>
      </c>
      <c r="AB364" s="44">
        <f>ROUND(AF363*N(Debts!$D$10)/12,2)</f>
        <v/>
      </c>
      <c r="AC364" s="44">
        <f>MIN(N(Debts!$E$10),AF363+AB364)</f>
        <v/>
      </c>
      <c r="AD364" s="44">
        <f>AF363+AB364-AC364</f>
        <v/>
      </c>
      <c r="AE364" s="44">
        <f>MIN(AD364,MAX(0,$C364-SUMIFS($H364:$AU364,$H$6:$AU$6,"Rest",$H$5:$AU$5,"&lt;"&amp;AD$5)))</f>
        <v/>
      </c>
      <c r="AF364" s="44">
        <f>ROUND(AD364-AE364,2)</f>
        <v/>
      </c>
      <c r="AG364" s="44">
        <f>ROUND(AK363*N(Debts!$D$11)/12,2)</f>
        <v/>
      </c>
      <c r="AH364" s="44">
        <f>MIN(N(Debts!$E$11),AK363+AG364)</f>
        <v/>
      </c>
      <c r="AI364" s="44">
        <f>AK363+AG364-AH364</f>
        <v/>
      </c>
      <c r="AJ364" s="44">
        <f>MIN(AI364,MAX(0,$C364-SUMIFS($H364:$AU364,$H$6:$AU$6,"Rest",$H$5:$AU$5,"&lt;"&amp;AI$5)))</f>
        <v/>
      </c>
      <c r="AK364" s="44">
        <f>ROUND(AI364-AJ364,2)</f>
        <v/>
      </c>
      <c r="AL364" s="44">
        <f>ROUND(AP363*N(Debts!$D$12)/12,2)</f>
        <v/>
      </c>
      <c r="AM364" s="44">
        <f>MIN(N(Debts!$E$12),AP363+AL364)</f>
        <v/>
      </c>
      <c r="AN364" s="44">
        <f>AP363+AL364-AM364</f>
        <v/>
      </c>
      <c r="AO364" s="44">
        <f>MIN(AN364,MAX(0,$C364-SUMIFS($H364:$AU364,$H$6:$AU$6,"Rest",$H$5:$AU$5,"&lt;"&amp;AN$5)))</f>
        <v/>
      </c>
      <c r="AP364" s="44">
        <f>ROUND(AN364-AO364,2)</f>
        <v/>
      </c>
      <c r="AQ364" s="44">
        <f>ROUND(AU363*N(Debts!$D$13)/12,2)</f>
        <v/>
      </c>
      <c r="AR364" s="44">
        <f>MIN(N(Debts!$E$13),AU363+AQ364)</f>
        <v/>
      </c>
      <c r="AS364" s="44">
        <f>AU363+AQ364-AR364</f>
        <v/>
      </c>
      <c r="AT364" s="44">
        <f>MIN(AS364,MAX(0,$C364-SUMIFS($H364:$AU364,$H$6:$AU$6,"Rest",$H$5:$AU$5,"&lt;"&amp;AS$5)))</f>
        <v/>
      </c>
      <c r="AU364" s="44">
        <f>ROUND(AS364-AT364,2)</f>
        <v/>
      </c>
    </row>
    <row r="365">
      <c r="A365" s="43" t="n">
        <v>358</v>
      </c>
      <c r="B365" s="45">
        <f>EDATE(Plan!$C$7,A365-1)</f>
        <v/>
      </c>
      <c r="C365" s="46">
        <f>IF(F364&lt;=0.005,0,MAX(0,Plan!$C$6-SUMIF($H$6:$AU$6,"Min paid",H365:AU365)))</f>
        <v/>
      </c>
      <c r="D365" s="46">
        <f>SUMIF($H$6:$AU$6,"Interest",H365:AU365)</f>
        <v/>
      </c>
      <c r="E365" s="46">
        <f>SUMIF($H$6:$AU$6,"Min paid",H365:AU365)+SUMIF($H$6:$AU$6,"Extra paid",H365:AU365)</f>
        <v/>
      </c>
      <c r="F365" s="46">
        <f>SUMIF($H$6:$AU$6,"Balance",H365:AU365)</f>
        <v/>
      </c>
      <c r="G365" s="47">
        <f>IF(AND(F365&lt;=0.005,F364&gt;0.005),A365,"")</f>
        <v/>
      </c>
      <c r="H365" s="44">
        <f>ROUND(L364*N(Debts!$D$6)/12,2)</f>
        <v/>
      </c>
      <c r="I365" s="44">
        <f>MIN(N(Debts!$E$6),L364+H365)</f>
        <v/>
      </c>
      <c r="J365" s="44">
        <f>L364+H365-I365</f>
        <v/>
      </c>
      <c r="K365" s="44">
        <f>MIN(J365,MAX(0,$C365-SUMIFS($H365:$AU365,$H$6:$AU$6,"Rest",$H$5:$AU$5,"&lt;"&amp;J$5)))</f>
        <v/>
      </c>
      <c r="L365" s="44">
        <f>ROUND(J365-K365,2)</f>
        <v/>
      </c>
      <c r="M365" s="44">
        <f>ROUND(Q364*N(Debts!$D$7)/12,2)</f>
        <v/>
      </c>
      <c r="N365" s="44">
        <f>MIN(N(Debts!$E$7),Q364+M365)</f>
        <v/>
      </c>
      <c r="O365" s="44">
        <f>Q364+M365-N365</f>
        <v/>
      </c>
      <c r="P365" s="44">
        <f>MIN(O365,MAX(0,$C365-SUMIFS($H365:$AU365,$H$6:$AU$6,"Rest",$H$5:$AU$5,"&lt;"&amp;O$5)))</f>
        <v/>
      </c>
      <c r="Q365" s="44">
        <f>ROUND(O365-P365,2)</f>
        <v/>
      </c>
      <c r="R365" s="44">
        <f>ROUND(V364*N(Debts!$D$8)/12,2)</f>
        <v/>
      </c>
      <c r="S365" s="44">
        <f>MIN(N(Debts!$E$8),V364+R365)</f>
        <v/>
      </c>
      <c r="T365" s="44">
        <f>V364+R365-S365</f>
        <v/>
      </c>
      <c r="U365" s="44">
        <f>MIN(T365,MAX(0,$C365-SUMIFS($H365:$AU365,$H$6:$AU$6,"Rest",$H$5:$AU$5,"&lt;"&amp;T$5)))</f>
        <v/>
      </c>
      <c r="V365" s="44">
        <f>ROUND(T365-U365,2)</f>
        <v/>
      </c>
      <c r="W365" s="44">
        <f>ROUND(AA364*N(Debts!$D$9)/12,2)</f>
        <v/>
      </c>
      <c r="X365" s="44">
        <f>MIN(N(Debts!$E$9),AA364+W365)</f>
        <v/>
      </c>
      <c r="Y365" s="44">
        <f>AA364+W365-X365</f>
        <v/>
      </c>
      <c r="Z365" s="44">
        <f>MIN(Y365,MAX(0,$C365-SUMIFS($H365:$AU365,$H$6:$AU$6,"Rest",$H$5:$AU$5,"&lt;"&amp;Y$5)))</f>
        <v/>
      </c>
      <c r="AA365" s="44">
        <f>ROUND(Y365-Z365,2)</f>
        <v/>
      </c>
      <c r="AB365" s="44">
        <f>ROUND(AF364*N(Debts!$D$10)/12,2)</f>
        <v/>
      </c>
      <c r="AC365" s="44">
        <f>MIN(N(Debts!$E$10),AF364+AB365)</f>
        <v/>
      </c>
      <c r="AD365" s="44">
        <f>AF364+AB365-AC365</f>
        <v/>
      </c>
      <c r="AE365" s="44">
        <f>MIN(AD365,MAX(0,$C365-SUMIFS($H365:$AU365,$H$6:$AU$6,"Rest",$H$5:$AU$5,"&lt;"&amp;AD$5)))</f>
        <v/>
      </c>
      <c r="AF365" s="44">
        <f>ROUND(AD365-AE365,2)</f>
        <v/>
      </c>
      <c r="AG365" s="44">
        <f>ROUND(AK364*N(Debts!$D$11)/12,2)</f>
        <v/>
      </c>
      <c r="AH365" s="44">
        <f>MIN(N(Debts!$E$11),AK364+AG365)</f>
        <v/>
      </c>
      <c r="AI365" s="44">
        <f>AK364+AG365-AH365</f>
        <v/>
      </c>
      <c r="AJ365" s="44">
        <f>MIN(AI365,MAX(0,$C365-SUMIFS($H365:$AU365,$H$6:$AU$6,"Rest",$H$5:$AU$5,"&lt;"&amp;AI$5)))</f>
        <v/>
      </c>
      <c r="AK365" s="44">
        <f>ROUND(AI365-AJ365,2)</f>
        <v/>
      </c>
      <c r="AL365" s="44">
        <f>ROUND(AP364*N(Debts!$D$12)/12,2)</f>
        <v/>
      </c>
      <c r="AM365" s="44">
        <f>MIN(N(Debts!$E$12),AP364+AL365)</f>
        <v/>
      </c>
      <c r="AN365" s="44">
        <f>AP364+AL365-AM365</f>
        <v/>
      </c>
      <c r="AO365" s="44">
        <f>MIN(AN365,MAX(0,$C365-SUMIFS($H365:$AU365,$H$6:$AU$6,"Rest",$H$5:$AU$5,"&lt;"&amp;AN$5)))</f>
        <v/>
      </c>
      <c r="AP365" s="44">
        <f>ROUND(AN365-AO365,2)</f>
        <v/>
      </c>
      <c r="AQ365" s="44">
        <f>ROUND(AU364*N(Debts!$D$13)/12,2)</f>
        <v/>
      </c>
      <c r="AR365" s="44">
        <f>MIN(N(Debts!$E$13),AU364+AQ365)</f>
        <v/>
      </c>
      <c r="AS365" s="44">
        <f>AU364+AQ365-AR365</f>
        <v/>
      </c>
      <c r="AT365" s="44">
        <f>MIN(AS365,MAX(0,$C365-SUMIFS($H365:$AU365,$H$6:$AU$6,"Rest",$H$5:$AU$5,"&lt;"&amp;AS$5)))</f>
        <v/>
      </c>
      <c r="AU365" s="44">
        <f>ROUND(AS365-AT365,2)</f>
        <v/>
      </c>
    </row>
    <row r="366">
      <c r="A366" s="43" t="n">
        <v>359</v>
      </c>
      <c r="B366" s="45">
        <f>EDATE(Plan!$C$7,A366-1)</f>
        <v/>
      </c>
      <c r="C366" s="46">
        <f>IF(F365&lt;=0.005,0,MAX(0,Plan!$C$6-SUMIF($H$6:$AU$6,"Min paid",H366:AU366)))</f>
        <v/>
      </c>
      <c r="D366" s="46">
        <f>SUMIF($H$6:$AU$6,"Interest",H366:AU366)</f>
        <v/>
      </c>
      <c r="E366" s="46">
        <f>SUMIF($H$6:$AU$6,"Min paid",H366:AU366)+SUMIF($H$6:$AU$6,"Extra paid",H366:AU366)</f>
        <v/>
      </c>
      <c r="F366" s="46">
        <f>SUMIF($H$6:$AU$6,"Balance",H366:AU366)</f>
        <v/>
      </c>
      <c r="G366" s="47">
        <f>IF(AND(F366&lt;=0.005,F365&gt;0.005),A366,"")</f>
        <v/>
      </c>
      <c r="H366" s="44">
        <f>ROUND(L365*N(Debts!$D$6)/12,2)</f>
        <v/>
      </c>
      <c r="I366" s="44">
        <f>MIN(N(Debts!$E$6),L365+H366)</f>
        <v/>
      </c>
      <c r="J366" s="44">
        <f>L365+H366-I366</f>
        <v/>
      </c>
      <c r="K366" s="44">
        <f>MIN(J366,MAX(0,$C366-SUMIFS($H366:$AU366,$H$6:$AU$6,"Rest",$H$5:$AU$5,"&lt;"&amp;J$5)))</f>
        <v/>
      </c>
      <c r="L366" s="44">
        <f>ROUND(J366-K366,2)</f>
        <v/>
      </c>
      <c r="M366" s="44">
        <f>ROUND(Q365*N(Debts!$D$7)/12,2)</f>
        <v/>
      </c>
      <c r="N366" s="44">
        <f>MIN(N(Debts!$E$7),Q365+M366)</f>
        <v/>
      </c>
      <c r="O366" s="44">
        <f>Q365+M366-N366</f>
        <v/>
      </c>
      <c r="P366" s="44">
        <f>MIN(O366,MAX(0,$C366-SUMIFS($H366:$AU366,$H$6:$AU$6,"Rest",$H$5:$AU$5,"&lt;"&amp;O$5)))</f>
        <v/>
      </c>
      <c r="Q366" s="44">
        <f>ROUND(O366-P366,2)</f>
        <v/>
      </c>
      <c r="R366" s="44">
        <f>ROUND(V365*N(Debts!$D$8)/12,2)</f>
        <v/>
      </c>
      <c r="S366" s="44">
        <f>MIN(N(Debts!$E$8),V365+R366)</f>
        <v/>
      </c>
      <c r="T366" s="44">
        <f>V365+R366-S366</f>
        <v/>
      </c>
      <c r="U366" s="44">
        <f>MIN(T366,MAX(0,$C366-SUMIFS($H366:$AU366,$H$6:$AU$6,"Rest",$H$5:$AU$5,"&lt;"&amp;T$5)))</f>
        <v/>
      </c>
      <c r="V366" s="44">
        <f>ROUND(T366-U366,2)</f>
        <v/>
      </c>
      <c r="W366" s="44">
        <f>ROUND(AA365*N(Debts!$D$9)/12,2)</f>
        <v/>
      </c>
      <c r="X366" s="44">
        <f>MIN(N(Debts!$E$9),AA365+W366)</f>
        <v/>
      </c>
      <c r="Y366" s="44">
        <f>AA365+W366-X366</f>
        <v/>
      </c>
      <c r="Z366" s="44">
        <f>MIN(Y366,MAX(0,$C366-SUMIFS($H366:$AU366,$H$6:$AU$6,"Rest",$H$5:$AU$5,"&lt;"&amp;Y$5)))</f>
        <v/>
      </c>
      <c r="AA366" s="44">
        <f>ROUND(Y366-Z366,2)</f>
        <v/>
      </c>
      <c r="AB366" s="44">
        <f>ROUND(AF365*N(Debts!$D$10)/12,2)</f>
        <v/>
      </c>
      <c r="AC366" s="44">
        <f>MIN(N(Debts!$E$10),AF365+AB366)</f>
        <v/>
      </c>
      <c r="AD366" s="44">
        <f>AF365+AB366-AC366</f>
        <v/>
      </c>
      <c r="AE366" s="44">
        <f>MIN(AD366,MAX(0,$C366-SUMIFS($H366:$AU366,$H$6:$AU$6,"Rest",$H$5:$AU$5,"&lt;"&amp;AD$5)))</f>
        <v/>
      </c>
      <c r="AF366" s="44">
        <f>ROUND(AD366-AE366,2)</f>
        <v/>
      </c>
      <c r="AG366" s="44">
        <f>ROUND(AK365*N(Debts!$D$11)/12,2)</f>
        <v/>
      </c>
      <c r="AH366" s="44">
        <f>MIN(N(Debts!$E$11),AK365+AG366)</f>
        <v/>
      </c>
      <c r="AI366" s="44">
        <f>AK365+AG366-AH366</f>
        <v/>
      </c>
      <c r="AJ366" s="44">
        <f>MIN(AI366,MAX(0,$C366-SUMIFS($H366:$AU366,$H$6:$AU$6,"Rest",$H$5:$AU$5,"&lt;"&amp;AI$5)))</f>
        <v/>
      </c>
      <c r="AK366" s="44">
        <f>ROUND(AI366-AJ366,2)</f>
        <v/>
      </c>
      <c r="AL366" s="44">
        <f>ROUND(AP365*N(Debts!$D$12)/12,2)</f>
        <v/>
      </c>
      <c r="AM366" s="44">
        <f>MIN(N(Debts!$E$12),AP365+AL366)</f>
        <v/>
      </c>
      <c r="AN366" s="44">
        <f>AP365+AL366-AM366</f>
        <v/>
      </c>
      <c r="AO366" s="44">
        <f>MIN(AN366,MAX(0,$C366-SUMIFS($H366:$AU366,$H$6:$AU$6,"Rest",$H$5:$AU$5,"&lt;"&amp;AN$5)))</f>
        <v/>
      </c>
      <c r="AP366" s="44">
        <f>ROUND(AN366-AO366,2)</f>
        <v/>
      </c>
      <c r="AQ366" s="44">
        <f>ROUND(AU365*N(Debts!$D$13)/12,2)</f>
        <v/>
      </c>
      <c r="AR366" s="44">
        <f>MIN(N(Debts!$E$13),AU365+AQ366)</f>
        <v/>
      </c>
      <c r="AS366" s="44">
        <f>AU365+AQ366-AR366</f>
        <v/>
      </c>
      <c r="AT366" s="44">
        <f>MIN(AS366,MAX(0,$C366-SUMIFS($H366:$AU366,$H$6:$AU$6,"Rest",$H$5:$AU$5,"&lt;"&amp;AS$5)))</f>
        <v/>
      </c>
      <c r="AU366" s="44">
        <f>ROUND(AS366-AT366,2)</f>
        <v/>
      </c>
    </row>
    <row r="367">
      <c r="A367" s="43" t="n">
        <v>360</v>
      </c>
      <c r="B367" s="45">
        <f>EDATE(Plan!$C$7,A367-1)</f>
        <v/>
      </c>
      <c r="C367" s="46">
        <f>IF(F366&lt;=0.005,0,MAX(0,Plan!$C$6-SUMIF($H$6:$AU$6,"Min paid",H367:AU367)))</f>
        <v/>
      </c>
      <c r="D367" s="46">
        <f>SUMIF($H$6:$AU$6,"Interest",H367:AU367)</f>
        <v/>
      </c>
      <c r="E367" s="46">
        <f>SUMIF($H$6:$AU$6,"Min paid",H367:AU367)+SUMIF($H$6:$AU$6,"Extra paid",H367:AU367)</f>
        <v/>
      </c>
      <c r="F367" s="46">
        <f>SUMIF($H$6:$AU$6,"Balance",H367:AU367)</f>
        <v/>
      </c>
      <c r="G367" s="47">
        <f>IF(AND(F367&lt;=0.005,F366&gt;0.005),A367,"")</f>
        <v/>
      </c>
      <c r="H367" s="44">
        <f>ROUND(L366*N(Debts!$D$6)/12,2)</f>
        <v/>
      </c>
      <c r="I367" s="44">
        <f>MIN(N(Debts!$E$6),L366+H367)</f>
        <v/>
      </c>
      <c r="J367" s="44">
        <f>L366+H367-I367</f>
        <v/>
      </c>
      <c r="K367" s="44">
        <f>MIN(J367,MAX(0,$C367-SUMIFS($H367:$AU367,$H$6:$AU$6,"Rest",$H$5:$AU$5,"&lt;"&amp;J$5)))</f>
        <v/>
      </c>
      <c r="L367" s="44">
        <f>ROUND(J367-K367,2)</f>
        <v/>
      </c>
      <c r="M367" s="44">
        <f>ROUND(Q366*N(Debts!$D$7)/12,2)</f>
        <v/>
      </c>
      <c r="N367" s="44">
        <f>MIN(N(Debts!$E$7),Q366+M367)</f>
        <v/>
      </c>
      <c r="O367" s="44">
        <f>Q366+M367-N367</f>
        <v/>
      </c>
      <c r="P367" s="44">
        <f>MIN(O367,MAX(0,$C367-SUMIFS($H367:$AU367,$H$6:$AU$6,"Rest",$H$5:$AU$5,"&lt;"&amp;O$5)))</f>
        <v/>
      </c>
      <c r="Q367" s="44">
        <f>ROUND(O367-P367,2)</f>
        <v/>
      </c>
      <c r="R367" s="44">
        <f>ROUND(V366*N(Debts!$D$8)/12,2)</f>
        <v/>
      </c>
      <c r="S367" s="44">
        <f>MIN(N(Debts!$E$8),V366+R367)</f>
        <v/>
      </c>
      <c r="T367" s="44">
        <f>V366+R367-S367</f>
        <v/>
      </c>
      <c r="U367" s="44">
        <f>MIN(T367,MAX(0,$C367-SUMIFS($H367:$AU367,$H$6:$AU$6,"Rest",$H$5:$AU$5,"&lt;"&amp;T$5)))</f>
        <v/>
      </c>
      <c r="V367" s="44">
        <f>ROUND(T367-U367,2)</f>
        <v/>
      </c>
      <c r="W367" s="44">
        <f>ROUND(AA366*N(Debts!$D$9)/12,2)</f>
        <v/>
      </c>
      <c r="X367" s="44">
        <f>MIN(N(Debts!$E$9),AA366+W367)</f>
        <v/>
      </c>
      <c r="Y367" s="44">
        <f>AA366+W367-X367</f>
        <v/>
      </c>
      <c r="Z367" s="44">
        <f>MIN(Y367,MAX(0,$C367-SUMIFS($H367:$AU367,$H$6:$AU$6,"Rest",$H$5:$AU$5,"&lt;"&amp;Y$5)))</f>
        <v/>
      </c>
      <c r="AA367" s="44">
        <f>ROUND(Y367-Z367,2)</f>
        <v/>
      </c>
      <c r="AB367" s="44">
        <f>ROUND(AF366*N(Debts!$D$10)/12,2)</f>
        <v/>
      </c>
      <c r="AC367" s="44">
        <f>MIN(N(Debts!$E$10),AF366+AB367)</f>
        <v/>
      </c>
      <c r="AD367" s="44">
        <f>AF366+AB367-AC367</f>
        <v/>
      </c>
      <c r="AE367" s="44">
        <f>MIN(AD367,MAX(0,$C367-SUMIFS($H367:$AU367,$H$6:$AU$6,"Rest",$H$5:$AU$5,"&lt;"&amp;AD$5)))</f>
        <v/>
      </c>
      <c r="AF367" s="44">
        <f>ROUND(AD367-AE367,2)</f>
        <v/>
      </c>
      <c r="AG367" s="44">
        <f>ROUND(AK366*N(Debts!$D$11)/12,2)</f>
        <v/>
      </c>
      <c r="AH367" s="44">
        <f>MIN(N(Debts!$E$11),AK366+AG367)</f>
        <v/>
      </c>
      <c r="AI367" s="44">
        <f>AK366+AG367-AH367</f>
        <v/>
      </c>
      <c r="AJ367" s="44">
        <f>MIN(AI367,MAX(0,$C367-SUMIFS($H367:$AU367,$H$6:$AU$6,"Rest",$H$5:$AU$5,"&lt;"&amp;AI$5)))</f>
        <v/>
      </c>
      <c r="AK367" s="44">
        <f>ROUND(AI367-AJ367,2)</f>
        <v/>
      </c>
      <c r="AL367" s="44">
        <f>ROUND(AP366*N(Debts!$D$12)/12,2)</f>
        <v/>
      </c>
      <c r="AM367" s="44">
        <f>MIN(N(Debts!$E$12),AP366+AL367)</f>
        <v/>
      </c>
      <c r="AN367" s="44">
        <f>AP366+AL367-AM367</f>
        <v/>
      </c>
      <c r="AO367" s="44">
        <f>MIN(AN367,MAX(0,$C367-SUMIFS($H367:$AU367,$H$6:$AU$6,"Rest",$H$5:$AU$5,"&lt;"&amp;AN$5)))</f>
        <v/>
      </c>
      <c r="AP367" s="44">
        <f>ROUND(AN367-AO367,2)</f>
        <v/>
      </c>
      <c r="AQ367" s="44">
        <f>ROUND(AU366*N(Debts!$D$13)/12,2)</f>
        <v/>
      </c>
      <c r="AR367" s="44">
        <f>MIN(N(Debts!$E$13),AU366+AQ367)</f>
        <v/>
      </c>
      <c r="AS367" s="44">
        <f>AU366+AQ367-AR367</f>
        <v/>
      </c>
      <c r="AT367" s="44">
        <f>MIN(AS367,MAX(0,$C367-SUMIFS($H367:$AU367,$H$6:$AU$6,"Rest",$H$5:$AU$5,"&lt;"&amp;AS$5)))</f>
        <v/>
      </c>
      <c r="AU367" s="44">
        <f>ROUND(AS367-AT367,2)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9C1"/>
  <pageMargins left="0.75" right="0.75" top="1" bottom="1" header="0.5" footer="0.5"/>
  <pageSetup orientation="portrait" fitToHeight="0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AU367"/>
  <sheetViews>
    <sheetView showGridLines="0" workbookViewId="0">
      <pane xSplit="7" ySplit="6" topLeftCell="H7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1"/>
  <cols>
    <col width="7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outlineLevel="1" width="10" customWidth="1" min="8" max="8"/>
    <col outlineLevel="1" width="10" customWidth="1" min="9" max="9"/>
    <col outlineLevel="1" width="10" customWidth="1" min="10" max="10"/>
    <col outlineLevel="1" width="10" customWidth="1" min="11" max="11"/>
    <col outlineLevel="1" width="10" customWidth="1" min="12" max="12"/>
    <col outlineLevel="1" width="10" customWidth="1" min="13" max="13"/>
    <col outlineLevel="1" width="10" customWidth="1" min="14" max="14"/>
    <col outlineLevel="1" width="10" customWidth="1" min="15" max="15"/>
    <col outlineLevel="1" width="10" customWidth="1" min="16" max="16"/>
    <col outlineLevel="1" width="10" customWidth="1" min="17" max="17"/>
    <col outlineLevel="1" width="10" customWidth="1" min="18" max="18"/>
    <col outlineLevel="1" width="10" customWidth="1" min="19" max="19"/>
    <col outlineLevel="1" width="10" customWidth="1" min="20" max="20"/>
    <col outlineLevel="1" width="10" customWidth="1" min="21" max="21"/>
    <col outlineLevel="1" width="10" customWidth="1" min="22" max="22"/>
    <col outlineLevel="1" width="10" customWidth="1" min="23" max="23"/>
    <col outlineLevel="1" width="10" customWidth="1" min="24" max="24"/>
    <col outlineLevel="1" width="10" customWidth="1" min="25" max="25"/>
    <col outlineLevel="1" width="10" customWidth="1" min="26" max="26"/>
    <col outlineLevel="1" width="10" customWidth="1" min="27" max="27"/>
    <col outlineLevel="1" width="10" customWidth="1" min="28" max="28"/>
    <col outlineLevel="1" width="10" customWidth="1" min="29" max="29"/>
    <col outlineLevel="1" width="10" customWidth="1" min="30" max="30"/>
    <col outlineLevel="1" width="10" customWidth="1" min="31" max="31"/>
    <col outlineLevel="1" width="10" customWidth="1" min="32" max="32"/>
    <col outlineLevel="1" width="10" customWidth="1" min="33" max="33"/>
    <col outlineLevel="1" width="10" customWidth="1" min="34" max="34"/>
    <col outlineLevel="1" width="10" customWidth="1" min="35" max="35"/>
    <col outlineLevel="1" width="10" customWidth="1" min="36" max="36"/>
    <col outlineLevel="1" width="10" customWidth="1" min="37" max="37"/>
    <col outlineLevel="1" width="10" customWidth="1" min="38" max="38"/>
    <col outlineLevel="1" width="10" customWidth="1" min="39" max="39"/>
    <col outlineLevel="1" width="10" customWidth="1" min="40" max="40"/>
    <col outlineLevel="1" width="10" customWidth="1" min="41" max="41"/>
    <col outlineLevel="1" width="10" customWidth="1" min="42" max="42"/>
    <col outlineLevel="1" width="10" customWidth="1" min="43" max="43"/>
    <col outlineLevel="1" width="10" customWidth="1" min="44" max="44"/>
    <col outlineLevel="1" width="10" customWidth="1" min="45" max="45"/>
    <col outlineLevel="1" width="10" customWidth="1" min="46" max="46"/>
    <col outlineLevel="1" width="10" customWidth="1" min="47" max="47"/>
  </cols>
  <sheetData>
    <row r="1" ht="32" customHeight="1">
      <c r="A1" s="10" t="inlineStr">
        <is>
          <t>Minimum payments only (for comparison)</t>
        </is>
      </c>
    </row>
    <row r="2">
      <c r="A2" s="11" t="inlineStr">
        <is>
          <t>Worked out for you month by month. Nothing to type here.</t>
        </is>
      </c>
    </row>
    <row r="3">
      <c r="H3" s="38" t="inlineStr">
        <is>
          <t>Each debt, month by month (scroll right)</t>
        </is>
      </c>
    </row>
    <row r="4">
      <c r="C4" s="39" t="inlineStr">
        <is>
          <t>All debts together</t>
        </is>
      </c>
      <c r="H4" s="39">
        <f>IF(Debts!A6="","",Debts!A6)</f>
        <v/>
      </c>
      <c r="M4" s="39">
        <f>IF(Debts!A7="","",Debts!A7)</f>
        <v/>
      </c>
      <c r="R4" s="39">
        <f>IF(Debts!A8="","",Debts!A8)</f>
        <v/>
      </c>
      <c r="W4" s="39">
        <f>IF(Debts!A9="","",Debts!A9)</f>
        <v/>
      </c>
      <c r="AB4" s="39">
        <f>IF(Debts!A10="","",Debts!A10)</f>
        <v/>
      </c>
      <c r="AG4" s="39">
        <f>IF(Debts!A11="","",Debts!A11)</f>
        <v/>
      </c>
      <c r="AL4" s="39">
        <f>IF(Debts!A12="","",Debts!A12)</f>
        <v/>
      </c>
      <c r="AQ4" s="39">
        <f>IF(Debts!A13="","",Debts!A13)</f>
        <v/>
      </c>
    </row>
    <row r="5">
      <c r="H5" s="19" t="n">
        <v>99</v>
      </c>
      <c r="I5" s="19" t="n">
        <v>99</v>
      </c>
      <c r="J5" s="19" t="n">
        <v>99</v>
      </c>
      <c r="K5" s="19" t="n">
        <v>99</v>
      </c>
      <c r="L5" s="19" t="n">
        <v>99</v>
      </c>
      <c r="M5" s="19" t="n">
        <v>99</v>
      </c>
      <c r="N5" s="19" t="n">
        <v>99</v>
      </c>
      <c r="O5" s="19" t="n">
        <v>99</v>
      </c>
      <c r="P5" s="19" t="n">
        <v>99</v>
      </c>
      <c r="Q5" s="19" t="n">
        <v>99</v>
      </c>
      <c r="R5" s="19" t="n">
        <v>99</v>
      </c>
      <c r="S5" s="19" t="n">
        <v>99</v>
      </c>
      <c r="T5" s="19" t="n">
        <v>99</v>
      </c>
      <c r="U5" s="19" t="n">
        <v>99</v>
      </c>
      <c r="V5" s="19" t="n">
        <v>99</v>
      </c>
      <c r="W5" s="19" t="n">
        <v>99</v>
      </c>
      <c r="X5" s="19" t="n">
        <v>99</v>
      </c>
      <c r="Y5" s="19" t="n">
        <v>99</v>
      </c>
      <c r="Z5" s="19" t="n">
        <v>99</v>
      </c>
      <c r="AA5" s="19" t="n">
        <v>99</v>
      </c>
      <c r="AB5" s="19" t="n">
        <v>99</v>
      </c>
      <c r="AC5" s="19" t="n">
        <v>99</v>
      </c>
      <c r="AD5" s="19" t="n">
        <v>99</v>
      </c>
      <c r="AE5" s="19" t="n">
        <v>99</v>
      </c>
      <c r="AF5" s="19" t="n">
        <v>99</v>
      </c>
      <c r="AG5" s="19" t="n">
        <v>99</v>
      </c>
      <c r="AH5" s="19" t="n">
        <v>99</v>
      </c>
      <c r="AI5" s="19" t="n">
        <v>99</v>
      </c>
      <c r="AJ5" s="19" t="n">
        <v>99</v>
      </c>
      <c r="AK5" s="19" t="n">
        <v>99</v>
      </c>
      <c r="AL5" s="19" t="n">
        <v>99</v>
      </c>
      <c r="AM5" s="19" t="n">
        <v>99</v>
      </c>
      <c r="AN5" s="19" t="n">
        <v>99</v>
      </c>
      <c r="AO5" s="19" t="n">
        <v>99</v>
      </c>
      <c r="AP5" s="19" t="n">
        <v>99</v>
      </c>
      <c r="AQ5" s="19" t="n">
        <v>99</v>
      </c>
      <c r="AR5" s="19" t="n">
        <v>99</v>
      </c>
      <c r="AS5" s="19" t="n">
        <v>99</v>
      </c>
      <c r="AT5" s="19" t="n">
        <v>99</v>
      </c>
      <c r="AU5" s="19" t="n">
        <v>99</v>
      </c>
    </row>
    <row r="6" ht="30" customHeight="1">
      <c r="A6" s="40" t="inlineStr">
        <is>
          <t>Month</t>
        </is>
      </c>
      <c r="B6" s="40" t="inlineStr">
        <is>
          <t>Date</t>
        </is>
      </c>
      <c r="C6" s="14" t="inlineStr">
        <is>
          <t>Spare after minimums</t>
        </is>
      </c>
      <c r="D6" s="14" t="inlineStr">
        <is>
          <t>Interest this month</t>
        </is>
      </c>
      <c r="E6" s="14" t="inlineStr">
        <is>
          <t>Paid this month</t>
        </is>
      </c>
      <c r="F6" s="14" t="inlineStr">
        <is>
          <t>Owed at month end</t>
        </is>
      </c>
      <c r="G6" s="14" t="inlineStr">
        <is>
          <t>Debt-free month</t>
        </is>
      </c>
      <c r="H6" s="41" t="inlineStr">
        <is>
          <t>Interest</t>
        </is>
      </c>
      <c r="I6" s="41" t="inlineStr">
        <is>
          <t>Min paid</t>
        </is>
      </c>
      <c r="J6" s="41" t="inlineStr">
        <is>
          <t>Rest</t>
        </is>
      </c>
      <c r="K6" s="41" t="inlineStr">
        <is>
          <t>Extra paid</t>
        </is>
      </c>
      <c r="L6" s="41" t="inlineStr">
        <is>
          <t>Balance</t>
        </is>
      </c>
      <c r="M6" s="42" t="inlineStr">
        <is>
          <t>Interest</t>
        </is>
      </c>
      <c r="N6" s="42" t="inlineStr">
        <is>
          <t>Min paid</t>
        </is>
      </c>
      <c r="O6" s="42" t="inlineStr">
        <is>
          <t>Rest</t>
        </is>
      </c>
      <c r="P6" s="42" t="inlineStr">
        <is>
          <t>Extra paid</t>
        </is>
      </c>
      <c r="Q6" s="42" t="inlineStr">
        <is>
          <t>Balance</t>
        </is>
      </c>
      <c r="R6" s="41" t="inlineStr">
        <is>
          <t>Interest</t>
        </is>
      </c>
      <c r="S6" s="41" t="inlineStr">
        <is>
          <t>Min paid</t>
        </is>
      </c>
      <c r="T6" s="41" t="inlineStr">
        <is>
          <t>Rest</t>
        </is>
      </c>
      <c r="U6" s="41" t="inlineStr">
        <is>
          <t>Extra paid</t>
        </is>
      </c>
      <c r="V6" s="41" t="inlineStr">
        <is>
          <t>Balance</t>
        </is>
      </c>
      <c r="W6" s="42" t="inlineStr">
        <is>
          <t>Interest</t>
        </is>
      </c>
      <c r="X6" s="42" t="inlineStr">
        <is>
          <t>Min paid</t>
        </is>
      </c>
      <c r="Y6" s="42" t="inlineStr">
        <is>
          <t>Rest</t>
        </is>
      </c>
      <c r="Z6" s="42" t="inlineStr">
        <is>
          <t>Extra paid</t>
        </is>
      </c>
      <c r="AA6" s="42" t="inlineStr">
        <is>
          <t>Balance</t>
        </is>
      </c>
      <c r="AB6" s="41" t="inlineStr">
        <is>
          <t>Interest</t>
        </is>
      </c>
      <c r="AC6" s="41" t="inlineStr">
        <is>
          <t>Min paid</t>
        </is>
      </c>
      <c r="AD6" s="41" t="inlineStr">
        <is>
          <t>Rest</t>
        </is>
      </c>
      <c r="AE6" s="41" t="inlineStr">
        <is>
          <t>Extra paid</t>
        </is>
      </c>
      <c r="AF6" s="41" t="inlineStr">
        <is>
          <t>Balance</t>
        </is>
      </c>
      <c r="AG6" s="42" t="inlineStr">
        <is>
          <t>Interest</t>
        </is>
      </c>
      <c r="AH6" s="42" t="inlineStr">
        <is>
          <t>Min paid</t>
        </is>
      </c>
      <c r="AI6" s="42" t="inlineStr">
        <is>
          <t>Rest</t>
        </is>
      </c>
      <c r="AJ6" s="42" t="inlineStr">
        <is>
          <t>Extra paid</t>
        </is>
      </c>
      <c r="AK6" s="42" t="inlineStr">
        <is>
          <t>Balance</t>
        </is>
      </c>
      <c r="AL6" s="41" t="inlineStr">
        <is>
          <t>Interest</t>
        </is>
      </c>
      <c r="AM6" s="41" t="inlineStr">
        <is>
          <t>Min paid</t>
        </is>
      </c>
      <c r="AN6" s="41" t="inlineStr">
        <is>
          <t>Rest</t>
        </is>
      </c>
      <c r="AO6" s="41" t="inlineStr">
        <is>
          <t>Extra paid</t>
        </is>
      </c>
      <c r="AP6" s="41" t="inlineStr">
        <is>
          <t>Balance</t>
        </is>
      </c>
      <c r="AQ6" s="42" t="inlineStr">
        <is>
          <t>Interest</t>
        </is>
      </c>
      <c r="AR6" s="42" t="inlineStr">
        <is>
          <t>Min paid</t>
        </is>
      </c>
      <c r="AS6" s="42" t="inlineStr">
        <is>
          <t>Rest</t>
        </is>
      </c>
      <c r="AT6" s="42" t="inlineStr">
        <is>
          <t>Extra paid</t>
        </is>
      </c>
      <c r="AU6" s="42" t="inlineStr">
        <is>
          <t>Balance</t>
        </is>
      </c>
    </row>
    <row r="7">
      <c r="A7" s="43" t="n">
        <v>0</v>
      </c>
      <c r="B7" s="43" t="inlineStr">
        <is>
          <t>Start</t>
        </is>
      </c>
      <c r="F7" s="44">
        <f>SUMIF($H$6:$AU$6,"Balance",H7:AU7)</f>
        <v/>
      </c>
      <c r="L7" s="44">
        <f>N(Debts!C6)</f>
        <v/>
      </c>
      <c r="Q7" s="44">
        <f>N(Debts!C7)</f>
        <v/>
      </c>
      <c r="V7" s="44">
        <f>N(Debts!C8)</f>
        <v/>
      </c>
      <c r="AA7" s="44">
        <f>N(Debts!C9)</f>
        <v/>
      </c>
      <c r="AF7" s="44">
        <f>N(Debts!C10)</f>
        <v/>
      </c>
      <c r="AK7" s="44">
        <f>N(Debts!C11)</f>
        <v/>
      </c>
      <c r="AP7" s="44">
        <f>N(Debts!C12)</f>
        <v/>
      </c>
      <c r="AU7" s="44">
        <f>N(Debts!C13)</f>
        <v/>
      </c>
    </row>
    <row r="8">
      <c r="A8" s="43" t="n">
        <v>1</v>
      </c>
      <c r="B8" s="45">
        <f>EDATE(Plan!$C$7,A8-1)</f>
        <v/>
      </c>
      <c r="C8" s="46" t="n">
        <v>0</v>
      </c>
      <c r="D8" s="46">
        <f>SUMIF($H$6:$AU$6,"Interest",H8:AU8)</f>
        <v/>
      </c>
      <c r="E8" s="46">
        <f>SUMIF($H$6:$AU$6,"Min paid",H8:AU8)+SUMIF($H$6:$AU$6,"Extra paid",H8:AU8)</f>
        <v/>
      </c>
      <c r="F8" s="46">
        <f>SUMIF($H$6:$AU$6,"Balance",H8:AU8)</f>
        <v/>
      </c>
      <c r="G8" s="47">
        <f>IF(AND(F8&lt;=0.005,F7&gt;0.005),A8,"")</f>
        <v/>
      </c>
      <c r="H8" s="44">
        <f>ROUND(L7*N(Debts!$D$6)/12,2)</f>
        <v/>
      </c>
      <c r="I8" s="44">
        <f>MIN(N(Debts!$E$6),L7+H8)</f>
        <v/>
      </c>
      <c r="J8" s="44">
        <f>L7+H8-I8</f>
        <v/>
      </c>
      <c r="K8" s="44" t="n">
        <v>0</v>
      </c>
      <c r="L8" s="44">
        <f>ROUND(J8-K8,2)</f>
        <v/>
      </c>
      <c r="M8" s="44">
        <f>ROUND(Q7*N(Debts!$D$7)/12,2)</f>
        <v/>
      </c>
      <c r="N8" s="44">
        <f>MIN(N(Debts!$E$7),Q7+M8)</f>
        <v/>
      </c>
      <c r="O8" s="44">
        <f>Q7+M8-N8</f>
        <v/>
      </c>
      <c r="P8" s="44" t="n">
        <v>0</v>
      </c>
      <c r="Q8" s="44">
        <f>ROUND(O8-P8,2)</f>
        <v/>
      </c>
      <c r="R8" s="44">
        <f>ROUND(V7*N(Debts!$D$8)/12,2)</f>
        <v/>
      </c>
      <c r="S8" s="44">
        <f>MIN(N(Debts!$E$8),V7+R8)</f>
        <v/>
      </c>
      <c r="T8" s="44">
        <f>V7+R8-S8</f>
        <v/>
      </c>
      <c r="U8" s="44" t="n">
        <v>0</v>
      </c>
      <c r="V8" s="44">
        <f>ROUND(T8-U8,2)</f>
        <v/>
      </c>
      <c r="W8" s="44">
        <f>ROUND(AA7*N(Debts!$D$9)/12,2)</f>
        <v/>
      </c>
      <c r="X8" s="44">
        <f>MIN(N(Debts!$E$9),AA7+W8)</f>
        <v/>
      </c>
      <c r="Y8" s="44">
        <f>AA7+W8-X8</f>
        <v/>
      </c>
      <c r="Z8" s="44" t="n">
        <v>0</v>
      </c>
      <c r="AA8" s="44">
        <f>ROUND(Y8-Z8,2)</f>
        <v/>
      </c>
      <c r="AB8" s="44">
        <f>ROUND(AF7*N(Debts!$D$10)/12,2)</f>
        <v/>
      </c>
      <c r="AC8" s="44">
        <f>MIN(N(Debts!$E$10),AF7+AB8)</f>
        <v/>
      </c>
      <c r="AD8" s="44">
        <f>AF7+AB8-AC8</f>
        <v/>
      </c>
      <c r="AE8" s="44" t="n">
        <v>0</v>
      </c>
      <c r="AF8" s="44">
        <f>ROUND(AD8-AE8,2)</f>
        <v/>
      </c>
      <c r="AG8" s="44">
        <f>ROUND(AK7*N(Debts!$D$11)/12,2)</f>
        <v/>
      </c>
      <c r="AH8" s="44">
        <f>MIN(N(Debts!$E$11),AK7+AG8)</f>
        <v/>
      </c>
      <c r="AI8" s="44">
        <f>AK7+AG8-AH8</f>
        <v/>
      </c>
      <c r="AJ8" s="44" t="n">
        <v>0</v>
      </c>
      <c r="AK8" s="44">
        <f>ROUND(AI8-AJ8,2)</f>
        <v/>
      </c>
      <c r="AL8" s="44">
        <f>ROUND(AP7*N(Debts!$D$12)/12,2)</f>
        <v/>
      </c>
      <c r="AM8" s="44">
        <f>MIN(N(Debts!$E$12),AP7+AL8)</f>
        <v/>
      </c>
      <c r="AN8" s="44">
        <f>AP7+AL8-AM8</f>
        <v/>
      </c>
      <c r="AO8" s="44" t="n">
        <v>0</v>
      </c>
      <c r="AP8" s="44">
        <f>ROUND(AN8-AO8,2)</f>
        <v/>
      </c>
      <c r="AQ8" s="44">
        <f>ROUND(AU7*N(Debts!$D$13)/12,2)</f>
        <v/>
      </c>
      <c r="AR8" s="44">
        <f>MIN(N(Debts!$E$13),AU7+AQ8)</f>
        <v/>
      </c>
      <c r="AS8" s="44">
        <f>AU7+AQ8-AR8</f>
        <v/>
      </c>
      <c r="AT8" s="44" t="n">
        <v>0</v>
      </c>
      <c r="AU8" s="44">
        <f>ROUND(AS8-AT8,2)</f>
        <v/>
      </c>
    </row>
    <row r="9">
      <c r="A9" s="43" t="n">
        <v>2</v>
      </c>
      <c r="B9" s="45">
        <f>EDATE(Plan!$C$7,A9-1)</f>
        <v/>
      </c>
      <c r="C9" s="46" t="n">
        <v>0</v>
      </c>
      <c r="D9" s="46">
        <f>SUMIF($H$6:$AU$6,"Interest",H9:AU9)</f>
        <v/>
      </c>
      <c r="E9" s="46">
        <f>SUMIF($H$6:$AU$6,"Min paid",H9:AU9)+SUMIF($H$6:$AU$6,"Extra paid",H9:AU9)</f>
        <v/>
      </c>
      <c r="F9" s="46">
        <f>SUMIF($H$6:$AU$6,"Balance",H9:AU9)</f>
        <v/>
      </c>
      <c r="G9" s="47">
        <f>IF(AND(F9&lt;=0.005,F8&gt;0.005),A9,"")</f>
        <v/>
      </c>
      <c r="H9" s="44">
        <f>ROUND(L8*N(Debts!$D$6)/12,2)</f>
        <v/>
      </c>
      <c r="I9" s="44">
        <f>MIN(N(Debts!$E$6),L8+H9)</f>
        <v/>
      </c>
      <c r="J9" s="44">
        <f>L8+H9-I9</f>
        <v/>
      </c>
      <c r="K9" s="44" t="n">
        <v>0</v>
      </c>
      <c r="L9" s="44">
        <f>ROUND(J9-K9,2)</f>
        <v/>
      </c>
      <c r="M9" s="44">
        <f>ROUND(Q8*N(Debts!$D$7)/12,2)</f>
        <v/>
      </c>
      <c r="N9" s="44">
        <f>MIN(N(Debts!$E$7),Q8+M9)</f>
        <v/>
      </c>
      <c r="O9" s="44">
        <f>Q8+M9-N9</f>
        <v/>
      </c>
      <c r="P9" s="44" t="n">
        <v>0</v>
      </c>
      <c r="Q9" s="44">
        <f>ROUND(O9-P9,2)</f>
        <v/>
      </c>
      <c r="R9" s="44">
        <f>ROUND(V8*N(Debts!$D$8)/12,2)</f>
        <v/>
      </c>
      <c r="S9" s="44">
        <f>MIN(N(Debts!$E$8),V8+R9)</f>
        <v/>
      </c>
      <c r="T9" s="44">
        <f>V8+R9-S9</f>
        <v/>
      </c>
      <c r="U9" s="44" t="n">
        <v>0</v>
      </c>
      <c r="V9" s="44">
        <f>ROUND(T9-U9,2)</f>
        <v/>
      </c>
      <c r="W9" s="44">
        <f>ROUND(AA8*N(Debts!$D$9)/12,2)</f>
        <v/>
      </c>
      <c r="X9" s="44">
        <f>MIN(N(Debts!$E$9),AA8+W9)</f>
        <v/>
      </c>
      <c r="Y9" s="44">
        <f>AA8+W9-X9</f>
        <v/>
      </c>
      <c r="Z9" s="44" t="n">
        <v>0</v>
      </c>
      <c r="AA9" s="44">
        <f>ROUND(Y9-Z9,2)</f>
        <v/>
      </c>
      <c r="AB9" s="44">
        <f>ROUND(AF8*N(Debts!$D$10)/12,2)</f>
        <v/>
      </c>
      <c r="AC9" s="44">
        <f>MIN(N(Debts!$E$10),AF8+AB9)</f>
        <v/>
      </c>
      <c r="AD9" s="44">
        <f>AF8+AB9-AC9</f>
        <v/>
      </c>
      <c r="AE9" s="44" t="n">
        <v>0</v>
      </c>
      <c r="AF9" s="44">
        <f>ROUND(AD9-AE9,2)</f>
        <v/>
      </c>
      <c r="AG9" s="44">
        <f>ROUND(AK8*N(Debts!$D$11)/12,2)</f>
        <v/>
      </c>
      <c r="AH9" s="44">
        <f>MIN(N(Debts!$E$11),AK8+AG9)</f>
        <v/>
      </c>
      <c r="AI9" s="44">
        <f>AK8+AG9-AH9</f>
        <v/>
      </c>
      <c r="AJ9" s="44" t="n">
        <v>0</v>
      </c>
      <c r="AK9" s="44">
        <f>ROUND(AI9-AJ9,2)</f>
        <v/>
      </c>
      <c r="AL9" s="44">
        <f>ROUND(AP8*N(Debts!$D$12)/12,2)</f>
        <v/>
      </c>
      <c r="AM9" s="44">
        <f>MIN(N(Debts!$E$12),AP8+AL9)</f>
        <v/>
      </c>
      <c r="AN9" s="44">
        <f>AP8+AL9-AM9</f>
        <v/>
      </c>
      <c r="AO9" s="44" t="n">
        <v>0</v>
      </c>
      <c r="AP9" s="44">
        <f>ROUND(AN9-AO9,2)</f>
        <v/>
      </c>
      <c r="AQ9" s="44">
        <f>ROUND(AU8*N(Debts!$D$13)/12,2)</f>
        <v/>
      </c>
      <c r="AR9" s="44">
        <f>MIN(N(Debts!$E$13),AU8+AQ9)</f>
        <v/>
      </c>
      <c r="AS9" s="44">
        <f>AU8+AQ9-AR9</f>
        <v/>
      </c>
      <c r="AT9" s="44" t="n">
        <v>0</v>
      </c>
      <c r="AU9" s="44">
        <f>ROUND(AS9-AT9,2)</f>
        <v/>
      </c>
    </row>
    <row r="10">
      <c r="A10" s="43" t="n">
        <v>3</v>
      </c>
      <c r="B10" s="45">
        <f>EDATE(Plan!$C$7,A10-1)</f>
        <v/>
      </c>
      <c r="C10" s="46" t="n">
        <v>0</v>
      </c>
      <c r="D10" s="46">
        <f>SUMIF($H$6:$AU$6,"Interest",H10:AU10)</f>
        <v/>
      </c>
      <c r="E10" s="46">
        <f>SUMIF($H$6:$AU$6,"Min paid",H10:AU10)+SUMIF($H$6:$AU$6,"Extra paid",H10:AU10)</f>
        <v/>
      </c>
      <c r="F10" s="46">
        <f>SUMIF($H$6:$AU$6,"Balance",H10:AU10)</f>
        <v/>
      </c>
      <c r="G10" s="47">
        <f>IF(AND(F10&lt;=0.005,F9&gt;0.005),A10,"")</f>
        <v/>
      </c>
      <c r="H10" s="44">
        <f>ROUND(L9*N(Debts!$D$6)/12,2)</f>
        <v/>
      </c>
      <c r="I10" s="44">
        <f>MIN(N(Debts!$E$6),L9+H10)</f>
        <v/>
      </c>
      <c r="J10" s="44">
        <f>L9+H10-I10</f>
        <v/>
      </c>
      <c r="K10" s="44" t="n">
        <v>0</v>
      </c>
      <c r="L10" s="44">
        <f>ROUND(J10-K10,2)</f>
        <v/>
      </c>
      <c r="M10" s="44">
        <f>ROUND(Q9*N(Debts!$D$7)/12,2)</f>
        <v/>
      </c>
      <c r="N10" s="44">
        <f>MIN(N(Debts!$E$7),Q9+M10)</f>
        <v/>
      </c>
      <c r="O10" s="44">
        <f>Q9+M10-N10</f>
        <v/>
      </c>
      <c r="P10" s="44" t="n">
        <v>0</v>
      </c>
      <c r="Q10" s="44">
        <f>ROUND(O10-P10,2)</f>
        <v/>
      </c>
      <c r="R10" s="44">
        <f>ROUND(V9*N(Debts!$D$8)/12,2)</f>
        <v/>
      </c>
      <c r="S10" s="44">
        <f>MIN(N(Debts!$E$8),V9+R10)</f>
        <v/>
      </c>
      <c r="T10" s="44">
        <f>V9+R10-S10</f>
        <v/>
      </c>
      <c r="U10" s="44" t="n">
        <v>0</v>
      </c>
      <c r="V10" s="44">
        <f>ROUND(T10-U10,2)</f>
        <v/>
      </c>
      <c r="W10" s="44">
        <f>ROUND(AA9*N(Debts!$D$9)/12,2)</f>
        <v/>
      </c>
      <c r="X10" s="44">
        <f>MIN(N(Debts!$E$9),AA9+W10)</f>
        <v/>
      </c>
      <c r="Y10" s="44">
        <f>AA9+W10-X10</f>
        <v/>
      </c>
      <c r="Z10" s="44" t="n">
        <v>0</v>
      </c>
      <c r="AA10" s="44">
        <f>ROUND(Y10-Z10,2)</f>
        <v/>
      </c>
      <c r="AB10" s="44">
        <f>ROUND(AF9*N(Debts!$D$10)/12,2)</f>
        <v/>
      </c>
      <c r="AC10" s="44">
        <f>MIN(N(Debts!$E$10),AF9+AB10)</f>
        <v/>
      </c>
      <c r="AD10" s="44">
        <f>AF9+AB10-AC10</f>
        <v/>
      </c>
      <c r="AE10" s="44" t="n">
        <v>0</v>
      </c>
      <c r="AF10" s="44">
        <f>ROUND(AD10-AE10,2)</f>
        <v/>
      </c>
      <c r="AG10" s="44">
        <f>ROUND(AK9*N(Debts!$D$11)/12,2)</f>
        <v/>
      </c>
      <c r="AH10" s="44">
        <f>MIN(N(Debts!$E$11),AK9+AG10)</f>
        <v/>
      </c>
      <c r="AI10" s="44">
        <f>AK9+AG10-AH10</f>
        <v/>
      </c>
      <c r="AJ10" s="44" t="n">
        <v>0</v>
      </c>
      <c r="AK10" s="44">
        <f>ROUND(AI10-AJ10,2)</f>
        <v/>
      </c>
      <c r="AL10" s="44">
        <f>ROUND(AP9*N(Debts!$D$12)/12,2)</f>
        <v/>
      </c>
      <c r="AM10" s="44">
        <f>MIN(N(Debts!$E$12),AP9+AL10)</f>
        <v/>
      </c>
      <c r="AN10" s="44">
        <f>AP9+AL10-AM10</f>
        <v/>
      </c>
      <c r="AO10" s="44" t="n">
        <v>0</v>
      </c>
      <c r="AP10" s="44">
        <f>ROUND(AN10-AO10,2)</f>
        <v/>
      </c>
      <c r="AQ10" s="44">
        <f>ROUND(AU9*N(Debts!$D$13)/12,2)</f>
        <v/>
      </c>
      <c r="AR10" s="44">
        <f>MIN(N(Debts!$E$13),AU9+AQ10)</f>
        <v/>
      </c>
      <c r="AS10" s="44">
        <f>AU9+AQ10-AR10</f>
        <v/>
      </c>
      <c r="AT10" s="44" t="n">
        <v>0</v>
      </c>
      <c r="AU10" s="44">
        <f>ROUND(AS10-AT10,2)</f>
        <v/>
      </c>
    </row>
    <row r="11">
      <c r="A11" s="43" t="n">
        <v>4</v>
      </c>
      <c r="B11" s="45">
        <f>EDATE(Plan!$C$7,A11-1)</f>
        <v/>
      </c>
      <c r="C11" s="46" t="n">
        <v>0</v>
      </c>
      <c r="D11" s="46">
        <f>SUMIF($H$6:$AU$6,"Interest",H11:AU11)</f>
        <v/>
      </c>
      <c r="E11" s="46">
        <f>SUMIF($H$6:$AU$6,"Min paid",H11:AU11)+SUMIF($H$6:$AU$6,"Extra paid",H11:AU11)</f>
        <v/>
      </c>
      <c r="F11" s="46">
        <f>SUMIF($H$6:$AU$6,"Balance",H11:AU11)</f>
        <v/>
      </c>
      <c r="G11" s="47">
        <f>IF(AND(F11&lt;=0.005,F10&gt;0.005),A11,"")</f>
        <v/>
      </c>
      <c r="H11" s="44">
        <f>ROUND(L10*N(Debts!$D$6)/12,2)</f>
        <v/>
      </c>
      <c r="I11" s="44">
        <f>MIN(N(Debts!$E$6),L10+H11)</f>
        <v/>
      </c>
      <c r="J11" s="44">
        <f>L10+H11-I11</f>
        <v/>
      </c>
      <c r="K11" s="44" t="n">
        <v>0</v>
      </c>
      <c r="L11" s="44">
        <f>ROUND(J11-K11,2)</f>
        <v/>
      </c>
      <c r="M11" s="44">
        <f>ROUND(Q10*N(Debts!$D$7)/12,2)</f>
        <v/>
      </c>
      <c r="N11" s="44">
        <f>MIN(N(Debts!$E$7),Q10+M11)</f>
        <v/>
      </c>
      <c r="O11" s="44">
        <f>Q10+M11-N11</f>
        <v/>
      </c>
      <c r="P11" s="44" t="n">
        <v>0</v>
      </c>
      <c r="Q11" s="44">
        <f>ROUND(O11-P11,2)</f>
        <v/>
      </c>
      <c r="R11" s="44">
        <f>ROUND(V10*N(Debts!$D$8)/12,2)</f>
        <v/>
      </c>
      <c r="S11" s="44">
        <f>MIN(N(Debts!$E$8),V10+R11)</f>
        <v/>
      </c>
      <c r="T11" s="44">
        <f>V10+R11-S11</f>
        <v/>
      </c>
      <c r="U11" s="44" t="n">
        <v>0</v>
      </c>
      <c r="V11" s="44">
        <f>ROUND(T11-U11,2)</f>
        <v/>
      </c>
      <c r="W11" s="44">
        <f>ROUND(AA10*N(Debts!$D$9)/12,2)</f>
        <v/>
      </c>
      <c r="X11" s="44">
        <f>MIN(N(Debts!$E$9),AA10+W11)</f>
        <v/>
      </c>
      <c r="Y11" s="44">
        <f>AA10+W11-X11</f>
        <v/>
      </c>
      <c r="Z11" s="44" t="n">
        <v>0</v>
      </c>
      <c r="AA11" s="44">
        <f>ROUND(Y11-Z11,2)</f>
        <v/>
      </c>
      <c r="AB11" s="44">
        <f>ROUND(AF10*N(Debts!$D$10)/12,2)</f>
        <v/>
      </c>
      <c r="AC11" s="44">
        <f>MIN(N(Debts!$E$10),AF10+AB11)</f>
        <v/>
      </c>
      <c r="AD11" s="44">
        <f>AF10+AB11-AC11</f>
        <v/>
      </c>
      <c r="AE11" s="44" t="n">
        <v>0</v>
      </c>
      <c r="AF11" s="44">
        <f>ROUND(AD11-AE11,2)</f>
        <v/>
      </c>
      <c r="AG11" s="44">
        <f>ROUND(AK10*N(Debts!$D$11)/12,2)</f>
        <v/>
      </c>
      <c r="AH11" s="44">
        <f>MIN(N(Debts!$E$11),AK10+AG11)</f>
        <v/>
      </c>
      <c r="AI11" s="44">
        <f>AK10+AG11-AH11</f>
        <v/>
      </c>
      <c r="AJ11" s="44" t="n">
        <v>0</v>
      </c>
      <c r="AK11" s="44">
        <f>ROUND(AI11-AJ11,2)</f>
        <v/>
      </c>
      <c r="AL11" s="44">
        <f>ROUND(AP10*N(Debts!$D$12)/12,2)</f>
        <v/>
      </c>
      <c r="AM11" s="44">
        <f>MIN(N(Debts!$E$12),AP10+AL11)</f>
        <v/>
      </c>
      <c r="AN11" s="44">
        <f>AP10+AL11-AM11</f>
        <v/>
      </c>
      <c r="AO11" s="44" t="n">
        <v>0</v>
      </c>
      <c r="AP11" s="44">
        <f>ROUND(AN11-AO11,2)</f>
        <v/>
      </c>
      <c r="AQ11" s="44">
        <f>ROUND(AU10*N(Debts!$D$13)/12,2)</f>
        <v/>
      </c>
      <c r="AR11" s="44">
        <f>MIN(N(Debts!$E$13),AU10+AQ11)</f>
        <v/>
      </c>
      <c r="AS11" s="44">
        <f>AU10+AQ11-AR11</f>
        <v/>
      </c>
      <c r="AT11" s="44" t="n">
        <v>0</v>
      </c>
      <c r="AU11" s="44">
        <f>ROUND(AS11-AT11,2)</f>
        <v/>
      </c>
    </row>
    <row r="12">
      <c r="A12" s="43" t="n">
        <v>5</v>
      </c>
      <c r="B12" s="45">
        <f>EDATE(Plan!$C$7,A12-1)</f>
        <v/>
      </c>
      <c r="C12" s="46" t="n">
        <v>0</v>
      </c>
      <c r="D12" s="46">
        <f>SUMIF($H$6:$AU$6,"Interest",H12:AU12)</f>
        <v/>
      </c>
      <c r="E12" s="46">
        <f>SUMIF($H$6:$AU$6,"Min paid",H12:AU12)+SUMIF($H$6:$AU$6,"Extra paid",H12:AU12)</f>
        <v/>
      </c>
      <c r="F12" s="46">
        <f>SUMIF($H$6:$AU$6,"Balance",H12:AU12)</f>
        <v/>
      </c>
      <c r="G12" s="47">
        <f>IF(AND(F12&lt;=0.005,F11&gt;0.005),A12,"")</f>
        <v/>
      </c>
      <c r="H12" s="44">
        <f>ROUND(L11*N(Debts!$D$6)/12,2)</f>
        <v/>
      </c>
      <c r="I12" s="44">
        <f>MIN(N(Debts!$E$6),L11+H12)</f>
        <v/>
      </c>
      <c r="J12" s="44">
        <f>L11+H12-I12</f>
        <v/>
      </c>
      <c r="K12" s="44" t="n">
        <v>0</v>
      </c>
      <c r="L12" s="44">
        <f>ROUND(J12-K12,2)</f>
        <v/>
      </c>
      <c r="M12" s="44">
        <f>ROUND(Q11*N(Debts!$D$7)/12,2)</f>
        <v/>
      </c>
      <c r="N12" s="44">
        <f>MIN(N(Debts!$E$7),Q11+M12)</f>
        <v/>
      </c>
      <c r="O12" s="44">
        <f>Q11+M12-N12</f>
        <v/>
      </c>
      <c r="P12" s="44" t="n">
        <v>0</v>
      </c>
      <c r="Q12" s="44">
        <f>ROUND(O12-P12,2)</f>
        <v/>
      </c>
      <c r="R12" s="44">
        <f>ROUND(V11*N(Debts!$D$8)/12,2)</f>
        <v/>
      </c>
      <c r="S12" s="44">
        <f>MIN(N(Debts!$E$8),V11+R12)</f>
        <v/>
      </c>
      <c r="T12" s="44">
        <f>V11+R12-S12</f>
        <v/>
      </c>
      <c r="U12" s="44" t="n">
        <v>0</v>
      </c>
      <c r="V12" s="44">
        <f>ROUND(T12-U12,2)</f>
        <v/>
      </c>
      <c r="W12" s="44">
        <f>ROUND(AA11*N(Debts!$D$9)/12,2)</f>
        <v/>
      </c>
      <c r="X12" s="44">
        <f>MIN(N(Debts!$E$9),AA11+W12)</f>
        <v/>
      </c>
      <c r="Y12" s="44">
        <f>AA11+W12-X12</f>
        <v/>
      </c>
      <c r="Z12" s="44" t="n">
        <v>0</v>
      </c>
      <c r="AA12" s="44">
        <f>ROUND(Y12-Z12,2)</f>
        <v/>
      </c>
      <c r="AB12" s="44">
        <f>ROUND(AF11*N(Debts!$D$10)/12,2)</f>
        <v/>
      </c>
      <c r="AC12" s="44">
        <f>MIN(N(Debts!$E$10),AF11+AB12)</f>
        <v/>
      </c>
      <c r="AD12" s="44">
        <f>AF11+AB12-AC12</f>
        <v/>
      </c>
      <c r="AE12" s="44" t="n">
        <v>0</v>
      </c>
      <c r="AF12" s="44">
        <f>ROUND(AD12-AE12,2)</f>
        <v/>
      </c>
      <c r="AG12" s="44">
        <f>ROUND(AK11*N(Debts!$D$11)/12,2)</f>
        <v/>
      </c>
      <c r="AH12" s="44">
        <f>MIN(N(Debts!$E$11),AK11+AG12)</f>
        <v/>
      </c>
      <c r="AI12" s="44">
        <f>AK11+AG12-AH12</f>
        <v/>
      </c>
      <c r="AJ12" s="44" t="n">
        <v>0</v>
      </c>
      <c r="AK12" s="44">
        <f>ROUND(AI12-AJ12,2)</f>
        <v/>
      </c>
      <c r="AL12" s="44">
        <f>ROUND(AP11*N(Debts!$D$12)/12,2)</f>
        <v/>
      </c>
      <c r="AM12" s="44">
        <f>MIN(N(Debts!$E$12),AP11+AL12)</f>
        <v/>
      </c>
      <c r="AN12" s="44">
        <f>AP11+AL12-AM12</f>
        <v/>
      </c>
      <c r="AO12" s="44" t="n">
        <v>0</v>
      </c>
      <c r="AP12" s="44">
        <f>ROUND(AN12-AO12,2)</f>
        <v/>
      </c>
      <c r="AQ12" s="44">
        <f>ROUND(AU11*N(Debts!$D$13)/12,2)</f>
        <v/>
      </c>
      <c r="AR12" s="44">
        <f>MIN(N(Debts!$E$13),AU11+AQ12)</f>
        <v/>
      </c>
      <c r="AS12" s="44">
        <f>AU11+AQ12-AR12</f>
        <v/>
      </c>
      <c r="AT12" s="44" t="n">
        <v>0</v>
      </c>
      <c r="AU12" s="44">
        <f>ROUND(AS12-AT12,2)</f>
        <v/>
      </c>
    </row>
    <row r="13">
      <c r="A13" s="43" t="n">
        <v>6</v>
      </c>
      <c r="B13" s="45">
        <f>EDATE(Plan!$C$7,A13-1)</f>
        <v/>
      </c>
      <c r="C13" s="46" t="n">
        <v>0</v>
      </c>
      <c r="D13" s="46">
        <f>SUMIF($H$6:$AU$6,"Interest",H13:AU13)</f>
        <v/>
      </c>
      <c r="E13" s="46">
        <f>SUMIF($H$6:$AU$6,"Min paid",H13:AU13)+SUMIF($H$6:$AU$6,"Extra paid",H13:AU13)</f>
        <v/>
      </c>
      <c r="F13" s="46">
        <f>SUMIF($H$6:$AU$6,"Balance",H13:AU13)</f>
        <v/>
      </c>
      <c r="G13" s="47">
        <f>IF(AND(F13&lt;=0.005,F12&gt;0.005),A13,"")</f>
        <v/>
      </c>
      <c r="H13" s="44">
        <f>ROUND(L12*N(Debts!$D$6)/12,2)</f>
        <v/>
      </c>
      <c r="I13" s="44">
        <f>MIN(N(Debts!$E$6),L12+H13)</f>
        <v/>
      </c>
      <c r="J13" s="44">
        <f>L12+H13-I13</f>
        <v/>
      </c>
      <c r="K13" s="44" t="n">
        <v>0</v>
      </c>
      <c r="L13" s="44">
        <f>ROUND(J13-K13,2)</f>
        <v/>
      </c>
      <c r="M13" s="44">
        <f>ROUND(Q12*N(Debts!$D$7)/12,2)</f>
        <v/>
      </c>
      <c r="N13" s="44">
        <f>MIN(N(Debts!$E$7),Q12+M13)</f>
        <v/>
      </c>
      <c r="O13" s="44">
        <f>Q12+M13-N13</f>
        <v/>
      </c>
      <c r="P13" s="44" t="n">
        <v>0</v>
      </c>
      <c r="Q13" s="44">
        <f>ROUND(O13-P13,2)</f>
        <v/>
      </c>
      <c r="R13" s="44">
        <f>ROUND(V12*N(Debts!$D$8)/12,2)</f>
        <v/>
      </c>
      <c r="S13" s="44">
        <f>MIN(N(Debts!$E$8),V12+R13)</f>
        <v/>
      </c>
      <c r="T13" s="44">
        <f>V12+R13-S13</f>
        <v/>
      </c>
      <c r="U13" s="44" t="n">
        <v>0</v>
      </c>
      <c r="V13" s="44">
        <f>ROUND(T13-U13,2)</f>
        <v/>
      </c>
      <c r="W13" s="44">
        <f>ROUND(AA12*N(Debts!$D$9)/12,2)</f>
        <v/>
      </c>
      <c r="X13" s="44">
        <f>MIN(N(Debts!$E$9),AA12+W13)</f>
        <v/>
      </c>
      <c r="Y13" s="44">
        <f>AA12+W13-X13</f>
        <v/>
      </c>
      <c r="Z13" s="44" t="n">
        <v>0</v>
      </c>
      <c r="AA13" s="44">
        <f>ROUND(Y13-Z13,2)</f>
        <v/>
      </c>
      <c r="AB13" s="44">
        <f>ROUND(AF12*N(Debts!$D$10)/12,2)</f>
        <v/>
      </c>
      <c r="AC13" s="44">
        <f>MIN(N(Debts!$E$10),AF12+AB13)</f>
        <v/>
      </c>
      <c r="AD13" s="44">
        <f>AF12+AB13-AC13</f>
        <v/>
      </c>
      <c r="AE13" s="44" t="n">
        <v>0</v>
      </c>
      <c r="AF13" s="44">
        <f>ROUND(AD13-AE13,2)</f>
        <v/>
      </c>
      <c r="AG13" s="44">
        <f>ROUND(AK12*N(Debts!$D$11)/12,2)</f>
        <v/>
      </c>
      <c r="AH13" s="44">
        <f>MIN(N(Debts!$E$11),AK12+AG13)</f>
        <v/>
      </c>
      <c r="AI13" s="44">
        <f>AK12+AG13-AH13</f>
        <v/>
      </c>
      <c r="AJ13" s="44" t="n">
        <v>0</v>
      </c>
      <c r="AK13" s="44">
        <f>ROUND(AI13-AJ13,2)</f>
        <v/>
      </c>
      <c r="AL13" s="44">
        <f>ROUND(AP12*N(Debts!$D$12)/12,2)</f>
        <v/>
      </c>
      <c r="AM13" s="44">
        <f>MIN(N(Debts!$E$12),AP12+AL13)</f>
        <v/>
      </c>
      <c r="AN13" s="44">
        <f>AP12+AL13-AM13</f>
        <v/>
      </c>
      <c r="AO13" s="44" t="n">
        <v>0</v>
      </c>
      <c r="AP13" s="44">
        <f>ROUND(AN13-AO13,2)</f>
        <v/>
      </c>
      <c r="AQ13" s="44">
        <f>ROUND(AU12*N(Debts!$D$13)/12,2)</f>
        <v/>
      </c>
      <c r="AR13" s="44">
        <f>MIN(N(Debts!$E$13),AU12+AQ13)</f>
        <v/>
      </c>
      <c r="AS13" s="44">
        <f>AU12+AQ13-AR13</f>
        <v/>
      </c>
      <c r="AT13" s="44" t="n">
        <v>0</v>
      </c>
      <c r="AU13" s="44">
        <f>ROUND(AS13-AT13,2)</f>
        <v/>
      </c>
    </row>
    <row r="14">
      <c r="A14" s="43" t="n">
        <v>7</v>
      </c>
      <c r="B14" s="45">
        <f>EDATE(Plan!$C$7,A14-1)</f>
        <v/>
      </c>
      <c r="C14" s="46" t="n">
        <v>0</v>
      </c>
      <c r="D14" s="46">
        <f>SUMIF($H$6:$AU$6,"Interest",H14:AU14)</f>
        <v/>
      </c>
      <c r="E14" s="46">
        <f>SUMIF($H$6:$AU$6,"Min paid",H14:AU14)+SUMIF($H$6:$AU$6,"Extra paid",H14:AU14)</f>
        <v/>
      </c>
      <c r="F14" s="46">
        <f>SUMIF($H$6:$AU$6,"Balance",H14:AU14)</f>
        <v/>
      </c>
      <c r="G14" s="47">
        <f>IF(AND(F14&lt;=0.005,F13&gt;0.005),A14,"")</f>
        <v/>
      </c>
      <c r="H14" s="44">
        <f>ROUND(L13*N(Debts!$D$6)/12,2)</f>
        <v/>
      </c>
      <c r="I14" s="44">
        <f>MIN(N(Debts!$E$6),L13+H14)</f>
        <v/>
      </c>
      <c r="J14" s="44">
        <f>L13+H14-I14</f>
        <v/>
      </c>
      <c r="K14" s="44" t="n">
        <v>0</v>
      </c>
      <c r="L14" s="44">
        <f>ROUND(J14-K14,2)</f>
        <v/>
      </c>
      <c r="M14" s="44">
        <f>ROUND(Q13*N(Debts!$D$7)/12,2)</f>
        <v/>
      </c>
      <c r="N14" s="44">
        <f>MIN(N(Debts!$E$7),Q13+M14)</f>
        <v/>
      </c>
      <c r="O14" s="44">
        <f>Q13+M14-N14</f>
        <v/>
      </c>
      <c r="P14" s="44" t="n">
        <v>0</v>
      </c>
      <c r="Q14" s="44">
        <f>ROUND(O14-P14,2)</f>
        <v/>
      </c>
      <c r="R14" s="44">
        <f>ROUND(V13*N(Debts!$D$8)/12,2)</f>
        <v/>
      </c>
      <c r="S14" s="44">
        <f>MIN(N(Debts!$E$8),V13+R14)</f>
        <v/>
      </c>
      <c r="T14" s="44">
        <f>V13+R14-S14</f>
        <v/>
      </c>
      <c r="U14" s="44" t="n">
        <v>0</v>
      </c>
      <c r="V14" s="44">
        <f>ROUND(T14-U14,2)</f>
        <v/>
      </c>
      <c r="W14" s="44">
        <f>ROUND(AA13*N(Debts!$D$9)/12,2)</f>
        <v/>
      </c>
      <c r="X14" s="44">
        <f>MIN(N(Debts!$E$9),AA13+W14)</f>
        <v/>
      </c>
      <c r="Y14" s="44">
        <f>AA13+W14-X14</f>
        <v/>
      </c>
      <c r="Z14" s="44" t="n">
        <v>0</v>
      </c>
      <c r="AA14" s="44">
        <f>ROUND(Y14-Z14,2)</f>
        <v/>
      </c>
      <c r="AB14" s="44">
        <f>ROUND(AF13*N(Debts!$D$10)/12,2)</f>
        <v/>
      </c>
      <c r="AC14" s="44">
        <f>MIN(N(Debts!$E$10),AF13+AB14)</f>
        <v/>
      </c>
      <c r="AD14" s="44">
        <f>AF13+AB14-AC14</f>
        <v/>
      </c>
      <c r="AE14" s="44" t="n">
        <v>0</v>
      </c>
      <c r="AF14" s="44">
        <f>ROUND(AD14-AE14,2)</f>
        <v/>
      </c>
      <c r="AG14" s="44">
        <f>ROUND(AK13*N(Debts!$D$11)/12,2)</f>
        <v/>
      </c>
      <c r="AH14" s="44">
        <f>MIN(N(Debts!$E$11),AK13+AG14)</f>
        <v/>
      </c>
      <c r="AI14" s="44">
        <f>AK13+AG14-AH14</f>
        <v/>
      </c>
      <c r="AJ14" s="44" t="n">
        <v>0</v>
      </c>
      <c r="AK14" s="44">
        <f>ROUND(AI14-AJ14,2)</f>
        <v/>
      </c>
      <c r="AL14" s="44">
        <f>ROUND(AP13*N(Debts!$D$12)/12,2)</f>
        <v/>
      </c>
      <c r="AM14" s="44">
        <f>MIN(N(Debts!$E$12),AP13+AL14)</f>
        <v/>
      </c>
      <c r="AN14" s="44">
        <f>AP13+AL14-AM14</f>
        <v/>
      </c>
      <c r="AO14" s="44" t="n">
        <v>0</v>
      </c>
      <c r="AP14" s="44">
        <f>ROUND(AN14-AO14,2)</f>
        <v/>
      </c>
      <c r="AQ14" s="44">
        <f>ROUND(AU13*N(Debts!$D$13)/12,2)</f>
        <v/>
      </c>
      <c r="AR14" s="44">
        <f>MIN(N(Debts!$E$13),AU13+AQ14)</f>
        <v/>
      </c>
      <c r="AS14" s="44">
        <f>AU13+AQ14-AR14</f>
        <v/>
      </c>
      <c r="AT14" s="44" t="n">
        <v>0</v>
      </c>
      <c r="AU14" s="44">
        <f>ROUND(AS14-AT14,2)</f>
        <v/>
      </c>
    </row>
    <row r="15">
      <c r="A15" s="43" t="n">
        <v>8</v>
      </c>
      <c r="B15" s="45">
        <f>EDATE(Plan!$C$7,A15-1)</f>
        <v/>
      </c>
      <c r="C15" s="46" t="n">
        <v>0</v>
      </c>
      <c r="D15" s="46">
        <f>SUMIF($H$6:$AU$6,"Interest",H15:AU15)</f>
        <v/>
      </c>
      <c r="E15" s="46">
        <f>SUMIF($H$6:$AU$6,"Min paid",H15:AU15)+SUMIF($H$6:$AU$6,"Extra paid",H15:AU15)</f>
        <v/>
      </c>
      <c r="F15" s="46">
        <f>SUMIF($H$6:$AU$6,"Balance",H15:AU15)</f>
        <v/>
      </c>
      <c r="G15" s="47">
        <f>IF(AND(F15&lt;=0.005,F14&gt;0.005),A15,"")</f>
        <v/>
      </c>
      <c r="H15" s="44">
        <f>ROUND(L14*N(Debts!$D$6)/12,2)</f>
        <v/>
      </c>
      <c r="I15" s="44">
        <f>MIN(N(Debts!$E$6),L14+H15)</f>
        <v/>
      </c>
      <c r="J15" s="44">
        <f>L14+H15-I15</f>
        <v/>
      </c>
      <c r="K15" s="44" t="n">
        <v>0</v>
      </c>
      <c r="L15" s="44">
        <f>ROUND(J15-K15,2)</f>
        <v/>
      </c>
      <c r="M15" s="44">
        <f>ROUND(Q14*N(Debts!$D$7)/12,2)</f>
        <v/>
      </c>
      <c r="N15" s="44">
        <f>MIN(N(Debts!$E$7),Q14+M15)</f>
        <v/>
      </c>
      <c r="O15" s="44">
        <f>Q14+M15-N15</f>
        <v/>
      </c>
      <c r="P15" s="44" t="n">
        <v>0</v>
      </c>
      <c r="Q15" s="44">
        <f>ROUND(O15-P15,2)</f>
        <v/>
      </c>
      <c r="R15" s="44">
        <f>ROUND(V14*N(Debts!$D$8)/12,2)</f>
        <v/>
      </c>
      <c r="S15" s="44">
        <f>MIN(N(Debts!$E$8),V14+R15)</f>
        <v/>
      </c>
      <c r="T15" s="44">
        <f>V14+R15-S15</f>
        <v/>
      </c>
      <c r="U15" s="44" t="n">
        <v>0</v>
      </c>
      <c r="V15" s="44">
        <f>ROUND(T15-U15,2)</f>
        <v/>
      </c>
      <c r="W15" s="44">
        <f>ROUND(AA14*N(Debts!$D$9)/12,2)</f>
        <v/>
      </c>
      <c r="X15" s="44">
        <f>MIN(N(Debts!$E$9),AA14+W15)</f>
        <v/>
      </c>
      <c r="Y15" s="44">
        <f>AA14+W15-X15</f>
        <v/>
      </c>
      <c r="Z15" s="44" t="n">
        <v>0</v>
      </c>
      <c r="AA15" s="44">
        <f>ROUND(Y15-Z15,2)</f>
        <v/>
      </c>
      <c r="AB15" s="44">
        <f>ROUND(AF14*N(Debts!$D$10)/12,2)</f>
        <v/>
      </c>
      <c r="AC15" s="44">
        <f>MIN(N(Debts!$E$10),AF14+AB15)</f>
        <v/>
      </c>
      <c r="AD15" s="44">
        <f>AF14+AB15-AC15</f>
        <v/>
      </c>
      <c r="AE15" s="44" t="n">
        <v>0</v>
      </c>
      <c r="AF15" s="44">
        <f>ROUND(AD15-AE15,2)</f>
        <v/>
      </c>
      <c r="AG15" s="44">
        <f>ROUND(AK14*N(Debts!$D$11)/12,2)</f>
        <v/>
      </c>
      <c r="AH15" s="44">
        <f>MIN(N(Debts!$E$11),AK14+AG15)</f>
        <v/>
      </c>
      <c r="AI15" s="44">
        <f>AK14+AG15-AH15</f>
        <v/>
      </c>
      <c r="AJ15" s="44" t="n">
        <v>0</v>
      </c>
      <c r="AK15" s="44">
        <f>ROUND(AI15-AJ15,2)</f>
        <v/>
      </c>
      <c r="AL15" s="44">
        <f>ROUND(AP14*N(Debts!$D$12)/12,2)</f>
        <v/>
      </c>
      <c r="AM15" s="44">
        <f>MIN(N(Debts!$E$12),AP14+AL15)</f>
        <v/>
      </c>
      <c r="AN15" s="44">
        <f>AP14+AL15-AM15</f>
        <v/>
      </c>
      <c r="AO15" s="44" t="n">
        <v>0</v>
      </c>
      <c r="AP15" s="44">
        <f>ROUND(AN15-AO15,2)</f>
        <v/>
      </c>
      <c r="AQ15" s="44">
        <f>ROUND(AU14*N(Debts!$D$13)/12,2)</f>
        <v/>
      </c>
      <c r="AR15" s="44">
        <f>MIN(N(Debts!$E$13),AU14+AQ15)</f>
        <v/>
      </c>
      <c r="AS15" s="44">
        <f>AU14+AQ15-AR15</f>
        <v/>
      </c>
      <c r="AT15" s="44" t="n">
        <v>0</v>
      </c>
      <c r="AU15" s="44">
        <f>ROUND(AS15-AT15,2)</f>
        <v/>
      </c>
    </row>
    <row r="16">
      <c r="A16" s="43" t="n">
        <v>9</v>
      </c>
      <c r="B16" s="45">
        <f>EDATE(Plan!$C$7,A16-1)</f>
        <v/>
      </c>
      <c r="C16" s="46" t="n">
        <v>0</v>
      </c>
      <c r="D16" s="46">
        <f>SUMIF($H$6:$AU$6,"Interest",H16:AU16)</f>
        <v/>
      </c>
      <c r="E16" s="46">
        <f>SUMIF($H$6:$AU$6,"Min paid",H16:AU16)+SUMIF($H$6:$AU$6,"Extra paid",H16:AU16)</f>
        <v/>
      </c>
      <c r="F16" s="46">
        <f>SUMIF($H$6:$AU$6,"Balance",H16:AU16)</f>
        <v/>
      </c>
      <c r="G16" s="47">
        <f>IF(AND(F16&lt;=0.005,F15&gt;0.005),A16,"")</f>
        <v/>
      </c>
      <c r="H16" s="44">
        <f>ROUND(L15*N(Debts!$D$6)/12,2)</f>
        <v/>
      </c>
      <c r="I16" s="44">
        <f>MIN(N(Debts!$E$6),L15+H16)</f>
        <v/>
      </c>
      <c r="J16" s="44">
        <f>L15+H16-I16</f>
        <v/>
      </c>
      <c r="K16" s="44" t="n">
        <v>0</v>
      </c>
      <c r="L16" s="44">
        <f>ROUND(J16-K16,2)</f>
        <v/>
      </c>
      <c r="M16" s="44">
        <f>ROUND(Q15*N(Debts!$D$7)/12,2)</f>
        <v/>
      </c>
      <c r="N16" s="44">
        <f>MIN(N(Debts!$E$7),Q15+M16)</f>
        <v/>
      </c>
      <c r="O16" s="44">
        <f>Q15+M16-N16</f>
        <v/>
      </c>
      <c r="P16" s="44" t="n">
        <v>0</v>
      </c>
      <c r="Q16" s="44">
        <f>ROUND(O16-P16,2)</f>
        <v/>
      </c>
      <c r="R16" s="44">
        <f>ROUND(V15*N(Debts!$D$8)/12,2)</f>
        <v/>
      </c>
      <c r="S16" s="44">
        <f>MIN(N(Debts!$E$8),V15+R16)</f>
        <v/>
      </c>
      <c r="T16" s="44">
        <f>V15+R16-S16</f>
        <v/>
      </c>
      <c r="U16" s="44" t="n">
        <v>0</v>
      </c>
      <c r="V16" s="44">
        <f>ROUND(T16-U16,2)</f>
        <v/>
      </c>
      <c r="W16" s="44">
        <f>ROUND(AA15*N(Debts!$D$9)/12,2)</f>
        <v/>
      </c>
      <c r="X16" s="44">
        <f>MIN(N(Debts!$E$9),AA15+W16)</f>
        <v/>
      </c>
      <c r="Y16" s="44">
        <f>AA15+W16-X16</f>
        <v/>
      </c>
      <c r="Z16" s="44" t="n">
        <v>0</v>
      </c>
      <c r="AA16" s="44">
        <f>ROUND(Y16-Z16,2)</f>
        <v/>
      </c>
      <c r="AB16" s="44">
        <f>ROUND(AF15*N(Debts!$D$10)/12,2)</f>
        <v/>
      </c>
      <c r="AC16" s="44">
        <f>MIN(N(Debts!$E$10),AF15+AB16)</f>
        <v/>
      </c>
      <c r="AD16" s="44">
        <f>AF15+AB16-AC16</f>
        <v/>
      </c>
      <c r="AE16" s="44" t="n">
        <v>0</v>
      </c>
      <c r="AF16" s="44">
        <f>ROUND(AD16-AE16,2)</f>
        <v/>
      </c>
      <c r="AG16" s="44">
        <f>ROUND(AK15*N(Debts!$D$11)/12,2)</f>
        <v/>
      </c>
      <c r="AH16" s="44">
        <f>MIN(N(Debts!$E$11),AK15+AG16)</f>
        <v/>
      </c>
      <c r="AI16" s="44">
        <f>AK15+AG16-AH16</f>
        <v/>
      </c>
      <c r="AJ16" s="44" t="n">
        <v>0</v>
      </c>
      <c r="AK16" s="44">
        <f>ROUND(AI16-AJ16,2)</f>
        <v/>
      </c>
      <c r="AL16" s="44">
        <f>ROUND(AP15*N(Debts!$D$12)/12,2)</f>
        <v/>
      </c>
      <c r="AM16" s="44">
        <f>MIN(N(Debts!$E$12),AP15+AL16)</f>
        <v/>
      </c>
      <c r="AN16" s="44">
        <f>AP15+AL16-AM16</f>
        <v/>
      </c>
      <c r="AO16" s="44" t="n">
        <v>0</v>
      </c>
      <c r="AP16" s="44">
        <f>ROUND(AN16-AO16,2)</f>
        <v/>
      </c>
      <c r="AQ16" s="44">
        <f>ROUND(AU15*N(Debts!$D$13)/12,2)</f>
        <v/>
      </c>
      <c r="AR16" s="44">
        <f>MIN(N(Debts!$E$13),AU15+AQ16)</f>
        <v/>
      </c>
      <c r="AS16" s="44">
        <f>AU15+AQ16-AR16</f>
        <v/>
      </c>
      <c r="AT16" s="44" t="n">
        <v>0</v>
      </c>
      <c r="AU16" s="44">
        <f>ROUND(AS16-AT16,2)</f>
        <v/>
      </c>
    </row>
    <row r="17">
      <c r="A17" s="43" t="n">
        <v>10</v>
      </c>
      <c r="B17" s="45">
        <f>EDATE(Plan!$C$7,A17-1)</f>
        <v/>
      </c>
      <c r="C17" s="46" t="n">
        <v>0</v>
      </c>
      <c r="D17" s="46">
        <f>SUMIF($H$6:$AU$6,"Interest",H17:AU17)</f>
        <v/>
      </c>
      <c r="E17" s="46">
        <f>SUMIF($H$6:$AU$6,"Min paid",H17:AU17)+SUMIF($H$6:$AU$6,"Extra paid",H17:AU17)</f>
        <v/>
      </c>
      <c r="F17" s="46">
        <f>SUMIF($H$6:$AU$6,"Balance",H17:AU17)</f>
        <v/>
      </c>
      <c r="G17" s="47">
        <f>IF(AND(F17&lt;=0.005,F16&gt;0.005),A17,"")</f>
        <v/>
      </c>
      <c r="H17" s="44">
        <f>ROUND(L16*N(Debts!$D$6)/12,2)</f>
        <v/>
      </c>
      <c r="I17" s="44">
        <f>MIN(N(Debts!$E$6),L16+H17)</f>
        <v/>
      </c>
      <c r="J17" s="44">
        <f>L16+H17-I17</f>
        <v/>
      </c>
      <c r="K17" s="44" t="n">
        <v>0</v>
      </c>
      <c r="L17" s="44">
        <f>ROUND(J17-K17,2)</f>
        <v/>
      </c>
      <c r="M17" s="44">
        <f>ROUND(Q16*N(Debts!$D$7)/12,2)</f>
        <v/>
      </c>
      <c r="N17" s="44">
        <f>MIN(N(Debts!$E$7),Q16+M17)</f>
        <v/>
      </c>
      <c r="O17" s="44">
        <f>Q16+M17-N17</f>
        <v/>
      </c>
      <c r="P17" s="44" t="n">
        <v>0</v>
      </c>
      <c r="Q17" s="44">
        <f>ROUND(O17-P17,2)</f>
        <v/>
      </c>
      <c r="R17" s="44">
        <f>ROUND(V16*N(Debts!$D$8)/12,2)</f>
        <v/>
      </c>
      <c r="S17" s="44">
        <f>MIN(N(Debts!$E$8),V16+R17)</f>
        <v/>
      </c>
      <c r="T17" s="44">
        <f>V16+R17-S17</f>
        <v/>
      </c>
      <c r="U17" s="44" t="n">
        <v>0</v>
      </c>
      <c r="V17" s="44">
        <f>ROUND(T17-U17,2)</f>
        <v/>
      </c>
      <c r="W17" s="44">
        <f>ROUND(AA16*N(Debts!$D$9)/12,2)</f>
        <v/>
      </c>
      <c r="X17" s="44">
        <f>MIN(N(Debts!$E$9),AA16+W17)</f>
        <v/>
      </c>
      <c r="Y17" s="44">
        <f>AA16+W17-X17</f>
        <v/>
      </c>
      <c r="Z17" s="44" t="n">
        <v>0</v>
      </c>
      <c r="AA17" s="44">
        <f>ROUND(Y17-Z17,2)</f>
        <v/>
      </c>
      <c r="AB17" s="44">
        <f>ROUND(AF16*N(Debts!$D$10)/12,2)</f>
        <v/>
      </c>
      <c r="AC17" s="44">
        <f>MIN(N(Debts!$E$10),AF16+AB17)</f>
        <v/>
      </c>
      <c r="AD17" s="44">
        <f>AF16+AB17-AC17</f>
        <v/>
      </c>
      <c r="AE17" s="44" t="n">
        <v>0</v>
      </c>
      <c r="AF17" s="44">
        <f>ROUND(AD17-AE17,2)</f>
        <v/>
      </c>
      <c r="AG17" s="44">
        <f>ROUND(AK16*N(Debts!$D$11)/12,2)</f>
        <v/>
      </c>
      <c r="AH17" s="44">
        <f>MIN(N(Debts!$E$11),AK16+AG17)</f>
        <v/>
      </c>
      <c r="AI17" s="44">
        <f>AK16+AG17-AH17</f>
        <v/>
      </c>
      <c r="AJ17" s="44" t="n">
        <v>0</v>
      </c>
      <c r="AK17" s="44">
        <f>ROUND(AI17-AJ17,2)</f>
        <v/>
      </c>
      <c r="AL17" s="44">
        <f>ROUND(AP16*N(Debts!$D$12)/12,2)</f>
        <v/>
      </c>
      <c r="AM17" s="44">
        <f>MIN(N(Debts!$E$12),AP16+AL17)</f>
        <v/>
      </c>
      <c r="AN17" s="44">
        <f>AP16+AL17-AM17</f>
        <v/>
      </c>
      <c r="AO17" s="44" t="n">
        <v>0</v>
      </c>
      <c r="AP17" s="44">
        <f>ROUND(AN17-AO17,2)</f>
        <v/>
      </c>
      <c r="AQ17" s="44">
        <f>ROUND(AU16*N(Debts!$D$13)/12,2)</f>
        <v/>
      </c>
      <c r="AR17" s="44">
        <f>MIN(N(Debts!$E$13),AU16+AQ17)</f>
        <v/>
      </c>
      <c r="AS17" s="44">
        <f>AU16+AQ17-AR17</f>
        <v/>
      </c>
      <c r="AT17" s="44" t="n">
        <v>0</v>
      </c>
      <c r="AU17" s="44">
        <f>ROUND(AS17-AT17,2)</f>
        <v/>
      </c>
    </row>
    <row r="18">
      <c r="A18" s="43" t="n">
        <v>11</v>
      </c>
      <c r="B18" s="45">
        <f>EDATE(Plan!$C$7,A18-1)</f>
        <v/>
      </c>
      <c r="C18" s="46" t="n">
        <v>0</v>
      </c>
      <c r="D18" s="46">
        <f>SUMIF($H$6:$AU$6,"Interest",H18:AU18)</f>
        <v/>
      </c>
      <c r="E18" s="46">
        <f>SUMIF($H$6:$AU$6,"Min paid",H18:AU18)+SUMIF($H$6:$AU$6,"Extra paid",H18:AU18)</f>
        <v/>
      </c>
      <c r="F18" s="46">
        <f>SUMIF($H$6:$AU$6,"Balance",H18:AU18)</f>
        <v/>
      </c>
      <c r="G18" s="47">
        <f>IF(AND(F18&lt;=0.005,F17&gt;0.005),A18,"")</f>
        <v/>
      </c>
      <c r="H18" s="44">
        <f>ROUND(L17*N(Debts!$D$6)/12,2)</f>
        <v/>
      </c>
      <c r="I18" s="44">
        <f>MIN(N(Debts!$E$6),L17+H18)</f>
        <v/>
      </c>
      <c r="J18" s="44">
        <f>L17+H18-I18</f>
        <v/>
      </c>
      <c r="K18" s="44" t="n">
        <v>0</v>
      </c>
      <c r="L18" s="44">
        <f>ROUND(J18-K18,2)</f>
        <v/>
      </c>
      <c r="M18" s="44">
        <f>ROUND(Q17*N(Debts!$D$7)/12,2)</f>
        <v/>
      </c>
      <c r="N18" s="44">
        <f>MIN(N(Debts!$E$7),Q17+M18)</f>
        <v/>
      </c>
      <c r="O18" s="44">
        <f>Q17+M18-N18</f>
        <v/>
      </c>
      <c r="P18" s="44" t="n">
        <v>0</v>
      </c>
      <c r="Q18" s="44">
        <f>ROUND(O18-P18,2)</f>
        <v/>
      </c>
      <c r="R18" s="44">
        <f>ROUND(V17*N(Debts!$D$8)/12,2)</f>
        <v/>
      </c>
      <c r="S18" s="44">
        <f>MIN(N(Debts!$E$8),V17+R18)</f>
        <v/>
      </c>
      <c r="T18" s="44">
        <f>V17+R18-S18</f>
        <v/>
      </c>
      <c r="U18" s="44" t="n">
        <v>0</v>
      </c>
      <c r="V18" s="44">
        <f>ROUND(T18-U18,2)</f>
        <v/>
      </c>
      <c r="W18" s="44">
        <f>ROUND(AA17*N(Debts!$D$9)/12,2)</f>
        <v/>
      </c>
      <c r="X18" s="44">
        <f>MIN(N(Debts!$E$9),AA17+W18)</f>
        <v/>
      </c>
      <c r="Y18" s="44">
        <f>AA17+W18-X18</f>
        <v/>
      </c>
      <c r="Z18" s="44" t="n">
        <v>0</v>
      </c>
      <c r="AA18" s="44">
        <f>ROUND(Y18-Z18,2)</f>
        <v/>
      </c>
      <c r="AB18" s="44">
        <f>ROUND(AF17*N(Debts!$D$10)/12,2)</f>
        <v/>
      </c>
      <c r="AC18" s="44">
        <f>MIN(N(Debts!$E$10),AF17+AB18)</f>
        <v/>
      </c>
      <c r="AD18" s="44">
        <f>AF17+AB18-AC18</f>
        <v/>
      </c>
      <c r="AE18" s="44" t="n">
        <v>0</v>
      </c>
      <c r="AF18" s="44">
        <f>ROUND(AD18-AE18,2)</f>
        <v/>
      </c>
      <c r="AG18" s="44">
        <f>ROUND(AK17*N(Debts!$D$11)/12,2)</f>
        <v/>
      </c>
      <c r="AH18" s="44">
        <f>MIN(N(Debts!$E$11),AK17+AG18)</f>
        <v/>
      </c>
      <c r="AI18" s="44">
        <f>AK17+AG18-AH18</f>
        <v/>
      </c>
      <c r="AJ18" s="44" t="n">
        <v>0</v>
      </c>
      <c r="AK18" s="44">
        <f>ROUND(AI18-AJ18,2)</f>
        <v/>
      </c>
      <c r="AL18" s="44">
        <f>ROUND(AP17*N(Debts!$D$12)/12,2)</f>
        <v/>
      </c>
      <c r="AM18" s="44">
        <f>MIN(N(Debts!$E$12),AP17+AL18)</f>
        <v/>
      </c>
      <c r="AN18" s="44">
        <f>AP17+AL18-AM18</f>
        <v/>
      </c>
      <c r="AO18" s="44" t="n">
        <v>0</v>
      </c>
      <c r="AP18" s="44">
        <f>ROUND(AN18-AO18,2)</f>
        <v/>
      </c>
      <c r="AQ18" s="44">
        <f>ROUND(AU17*N(Debts!$D$13)/12,2)</f>
        <v/>
      </c>
      <c r="AR18" s="44">
        <f>MIN(N(Debts!$E$13),AU17+AQ18)</f>
        <v/>
      </c>
      <c r="AS18" s="44">
        <f>AU17+AQ18-AR18</f>
        <v/>
      </c>
      <c r="AT18" s="44" t="n">
        <v>0</v>
      </c>
      <c r="AU18" s="44">
        <f>ROUND(AS18-AT18,2)</f>
        <v/>
      </c>
    </row>
    <row r="19">
      <c r="A19" s="43" t="n">
        <v>12</v>
      </c>
      <c r="B19" s="45">
        <f>EDATE(Plan!$C$7,A19-1)</f>
        <v/>
      </c>
      <c r="C19" s="46" t="n">
        <v>0</v>
      </c>
      <c r="D19" s="46">
        <f>SUMIF($H$6:$AU$6,"Interest",H19:AU19)</f>
        <v/>
      </c>
      <c r="E19" s="46">
        <f>SUMIF($H$6:$AU$6,"Min paid",H19:AU19)+SUMIF($H$6:$AU$6,"Extra paid",H19:AU19)</f>
        <v/>
      </c>
      <c r="F19" s="46">
        <f>SUMIF($H$6:$AU$6,"Balance",H19:AU19)</f>
        <v/>
      </c>
      <c r="G19" s="47">
        <f>IF(AND(F19&lt;=0.005,F18&gt;0.005),A19,"")</f>
        <v/>
      </c>
      <c r="H19" s="44">
        <f>ROUND(L18*N(Debts!$D$6)/12,2)</f>
        <v/>
      </c>
      <c r="I19" s="44">
        <f>MIN(N(Debts!$E$6),L18+H19)</f>
        <v/>
      </c>
      <c r="J19" s="44">
        <f>L18+H19-I19</f>
        <v/>
      </c>
      <c r="K19" s="44" t="n">
        <v>0</v>
      </c>
      <c r="L19" s="44">
        <f>ROUND(J19-K19,2)</f>
        <v/>
      </c>
      <c r="M19" s="44">
        <f>ROUND(Q18*N(Debts!$D$7)/12,2)</f>
        <v/>
      </c>
      <c r="N19" s="44">
        <f>MIN(N(Debts!$E$7),Q18+M19)</f>
        <v/>
      </c>
      <c r="O19" s="44">
        <f>Q18+M19-N19</f>
        <v/>
      </c>
      <c r="P19" s="44" t="n">
        <v>0</v>
      </c>
      <c r="Q19" s="44">
        <f>ROUND(O19-P19,2)</f>
        <v/>
      </c>
      <c r="R19" s="44">
        <f>ROUND(V18*N(Debts!$D$8)/12,2)</f>
        <v/>
      </c>
      <c r="S19" s="44">
        <f>MIN(N(Debts!$E$8),V18+R19)</f>
        <v/>
      </c>
      <c r="T19" s="44">
        <f>V18+R19-S19</f>
        <v/>
      </c>
      <c r="U19" s="44" t="n">
        <v>0</v>
      </c>
      <c r="V19" s="44">
        <f>ROUND(T19-U19,2)</f>
        <v/>
      </c>
      <c r="W19" s="44">
        <f>ROUND(AA18*N(Debts!$D$9)/12,2)</f>
        <v/>
      </c>
      <c r="X19" s="44">
        <f>MIN(N(Debts!$E$9),AA18+W19)</f>
        <v/>
      </c>
      <c r="Y19" s="44">
        <f>AA18+W19-X19</f>
        <v/>
      </c>
      <c r="Z19" s="44" t="n">
        <v>0</v>
      </c>
      <c r="AA19" s="44">
        <f>ROUND(Y19-Z19,2)</f>
        <v/>
      </c>
      <c r="AB19" s="44">
        <f>ROUND(AF18*N(Debts!$D$10)/12,2)</f>
        <v/>
      </c>
      <c r="AC19" s="44">
        <f>MIN(N(Debts!$E$10),AF18+AB19)</f>
        <v/>
      </c>
      <c r="AD19" s="44">
        <f>AF18+AB19-AC19</f>
        <v/>
      </c>
      <c r="AE19" s="44" t="n">
        <v>0</v>
      </c>
      <c r="AF19" s="44">
        <f>ROUND(AD19-AE19,2)</f>
        <v/>
      </c>
      <c r="AG19" s="44">
        <f>ROUND(AK18*N(Debts!$D$11)/12,2)</f>
        <v/>
      </c>
      <c r="AH19" s="44">
        <f>MIN(N(Debts!$E$11),AK18+AG19)</f>
        <v/>
      </c>
      <c r="AI19" s="44">
        <f>AK18+AG19-AH19</f>
        <v/>
      </c>
      <c r="AJ19" s="44" t="n">
        <v>0</v>
      </c>
      <c r="AK19" s="44">
        <f>ROUND(AI19-AJ19,2)</f>
        <v/>
      </c>
      <c r="AL19" s="44">
        <f>ROUND(AP18*N(Debts!$D$12)/12,2)</f>
        <v/>
      </c>
      <c r="AM19" s="44">
        <f>MIN(N(Debts!$E$12),AP18+AL19)</f>
        <v/>
      </c>
      <c r="AN19" s="44">
        <f>AP18+AL19-AM19</f>
        <v/>
      </c>
      <c r="AO19" s="44" t="n">
        <v>0</v>
      </c>
      <c r="AP19" s="44">
        <f>ROUND(AN19-AO19,2)</f>
        <v/>
      </c>
      <c r="AQ19" s="44">
        <f>ROUND(AU18*N(Debts!$D$13)/12,2)</f>
        <v/>
      </c>
      <c r="AR19" s="44">
        <f>MIN(N(Debts!$E$13),AU18+AQ19)</f>
        <v/>
      </c>
      <c r="AS19" s="44">
        <f>AU18+AQ19-AR19</f>
        <v/>
      </c>
      <c r="AT19" s="44" t="n">
        <v>0</v>
      </c>
      <c r="AU19" s="44">
        <f>ROUND(AS19-AT19,2)</f>
        <v/>
      </c>
    </row>
    <row r="20">
      <c r="A20" s="43" t="n">
        <v>13</v>
      </c>
      <c r="B20" s="45">
        <f>EDATE(Plan!$C$7,A20-1)</f>
        <v/>
      </c>
      <c r="C20" s="46" t="n">
        <v>0</v>
      </c>
      <c r="D20" s="46">
        <f>SUMIF($H$6:$AU$6,"Interest",H20:AU20)</f>
        <v/>
      </c>
      <c r="E20" s="46">
        <f>SUMIF($H$6:$AU$6,"Min paid",H20:AU20)+SUMIF($H$6:$AU$6,"Extra paid",H20:AU20)</f>
        <v/>
      </c>
      <c r="F20" s="46">
        <f>SUMIF($H$6:$AU$6,"Balance",H20:AU20)</f>
        <v/>
      </c>
      <c r="G20" s="47">
        <f>IF(AND(F20&lt;=0.005,F19&gt;0.005),A20,"")</f>
        <v/>
      </c>
      <c r="H20" s="44">
        <f>ROUND(L19*N(Debts!$D$6)/12,2)</f>
        <v/>
      </c>
      <c r="I20" s="44">
        <f>MIN(N(Debts!$E$6),L19+H20)</f>
        <v/>
      </c>
      <c r="J20" s="44">
        <f>L19+H20-I20</f>
        <v/>
      </c>
      <c r="K20" s="44" t="n">
        <v>0</v>
      </c>
      <c r="L20" s="44">
        <f>ROUND(J20-K20,2)</f>
        <v/>
      </c>
      <c r="M20" s="44">
        <f>ROUND(Q19*N(Debts!$D$7)/12,2)</f>
        <v/>
      </c>
      <c r="N20" s="44">
        <f>MIN(N(Debts!$E$7),Q19+M20)</f>
        <v/>
      </c>
      <c r="O20" s="44">
        <f>Q19+M20-N20</f>
        <v/>
      </c>
      <c r="P20" s="44" t="n">
        <v>0</v>
      </c>
      <c r="Q20" s="44">
        <f>ROUND(O20-P20,2)</f>
        <v/>
      </c>
      <c r="R20" s="44">
        <f>ROUND(V19*N(Debts!$D$8)/12,2)</f>
        <v/>
      </c>
      <c r="S20" s="44">
        <f>MIN(N(Debts!$E$8),V19+R20)</f>
        <v/>
      </c>
      <c r="T20" s="44">
        <f>V19+R20-S20</f>
        <v/>
      </c>
      <c r="U20" s="44" t="n">
        <v>0</v>
      </c>
      <c r="V20" s="44">
        <f>ROUND(T20-U20,2)</f>
        <v/>
      </c>
      <c r="W20" s="44">
        <f>ROUND(AA19*N(Debts!$D$9)/12,2)</f>
        <v/>
      </c>
      <c r="X20" s="44">
        <f>MIN(N(Debts!$E$9),AA19+W20)</f>
        <v/>
      </c>
      <c r="Y20" s="44">
        <f>AA19+W20-X20</f>
        <v/>
      </c>
      <c r="Z20" s="44" t="n">
        <v>0</v>
      </c>
      <c r="AA20" s="44">
        <f>ROUND(Y20-Z20,2)</f>
        <v/>
      </c>
      <c r="AB20" s="44">
        <f>ROUND(AF19*N(Debts!$D$10)/12,2)</f>
        <v/>
      </c>
      <c r="AC20" s="44">
        <f>MIN(N(Debts!$E$10),AF19+AB20)</f>
        <v/>
      </c>
      <c r="AD20" s="44">
        <f>AF19+AB20-AC20</f>
        <v/>
      </c>
      <c r="AE20" s="44" t="n">
        <v>0</v>
      </c>
      <c r="AF20" s="44">
        <f>ROUND(AD20-AE20,2)</f>
        <v/>
      </c>
      <c r="AG20" s="44">
        <f>ROUND(AK19*N(Debts!$D$11)/12,2)</f>
        <v/>
      </c>
      <c r="AH20" s="44">
        <f>MIN(N(Debts!$E$11),AK19+AG20)</f>
        <v/>
      </c>
      <c r="AI20" s="44">
        <f>AK19+AG20-AH20</f>
        <v/>
      </c>
      <c r="AJ20" s="44" t="n">
        <v>0</v>
      </c>
      <c r="AK20" s="44">
        <f>ROUND(AI20-AJ20,2)</f>
        <v/>
      </c>
      <c r="AL20" s="44">
        <f>ROUND(AP19*N(Debts!$D$12)/12,2)</f>
        <v/>
      </c>
      <c r="AM20" s="44">
        <f>MIN(N(Debts!$E$12),AP19+AL20)</f>
        <v/>
      </c>
      <c r="AN20" s="44">
        <f>AP19+AL20-AM20</f>
        <v/>
      </c>
      <c r="AO20" s="44" t="n">
        <v>0</v>
      </c>
      <c r="AP20" s="44">
        <f>ROUND(AN20-AO20,2)</f>
        <v/>
      </c>
      <c r="AQ20" s="44">
        <f>ROUND(AU19*N(Debts!$D$13)/12,2)</f>
        <v/>
      </c>
      <c r="AR20" s="44">
        <f>MIN(N(Debts!$E$13),AU19+AQ20)</f>
        <v/>
      </c>
      <c r="AS20" s="44">
        <f>AU19+AQ20-AR20</f>
        <v/>
      </c>
      <c r="AT20" s="44" t="n">
        <v>0</v>
      </c>
      <c r="AU20" s="44">
        <f>ROUND(AS20-AT20,2)</f>
        <v/>
      </c>
    </row>
    <row r="21">
      <c r="A21" s="43" t="n">
        <v>14</v>
      </c>
      <c r="B21" s="45">
        <f>EDATE(Plan!$C$7,A21-1)</f>
        <v/>
      </c>
      <c r="C21" s="46" t="n">
        <v>0</v>
      </c>
      <c r="D21" s="46">
        <f>SUMIF($H$6:$AU$6,"Interest",H21:AU21)</f>
        <v/>
      </c>
      <c r="E21" s="46">
        <f>SUMIF($H$6:$AU$6,"Min paid",H21:AU21)+SUMIF($H$6:$AU$6,"Extra paid",H21:AU21)</f>
        <v/>
      </c>
      <c r="F21" s="46">
        <f>SUMIF($H$6:$AU$6,"Balance",H21:AU21)</f>
        <v/>
      </c>
      <c r="G21" s="47">
        <f>IF(AND(F21&lt;=0.005,F20&gt;0.005),A21,"")</f>
        <v/>
      </c>
      <c r="H21" s="44">
        <f>ROUND(L20*N(Debts!$D$6)/12,2)</f>
        <v/>
      </c>
      <c r="I21" s="44">
        <f>MIN(N(Debts!$E$6),L20+H21)</f>
        <v/>
      </c>
      <c r="J21" s="44">
        <f>L20+H21-I21</f>
        <v/>
      </c>
      <c r="K21" s="44" t="n">
        <v>0</v>
      </c>
      <c r="L21" s="44">
        <f>ROUND(J21-K21,2)</f>
        <v/>
      </c>
      <c r="M21" s="44">
        <f>ROUND(Q20*N(Debts!$D$7)/12,2)</f>
        <v/>
      </c>
      <c r="N21" s="44">
        <f>MIN(N(Debts!$E$7),Q20+M21)</f>
        <v/>
      </c>
      <c r="O21" s="44">
        <f>Q20+M21-N21</f>
        <v/>
      </c>
      <c r="P21" s="44" t="n">
        <v>0</v>
      </c>
      <c r="Q21" s="44">
        <f>ROUND(O21-P21,2)</f>
        <v/>
      </c>
      <c r="R21" s="44">
        <f>ROUND(V20*N(Debts!$D$8)/12,2)</f>
        <v/>
      </c>
      <c r="S21" s="44">
        <f>MIN(N(Debts!$E$8),V20+R21)</f>
        <v/>
      </c>
      <c r="T21" s="44">
        <f>V20+R21-S21</f>
        <v/>
      </c>
      <c r="U21" s="44" t="n">
        <v>0</v>
      </c>
      <c r="V21" s="44">
        <f>ROUND(T21-U21,2)</f>
        <v/>
      </c>
      <c r="W21" s="44">
        <f>ROUND(AA20*N(Debts!$D$9)/12,2)</f>
        <v/>
      </c>
      <c r="X21" s="44">
        <f>MIN(N(Debts!$E$9),AA20+W21)</f>
        <v/>
      </c>
      <c r="Y21" s="44">
        <f>AA20+W21-X21</f>
        <v/>
      </c>
      <c r="Z21" s="44" t="n">
        <v>0</v>
      </c>
      <c r="AA21" s="44">
        <f>ROUND(Y21-Z21,2)</f>
        <v/>
      </c>
      <c r="AB21" s="44">
        <f>ROUND(AF20*N(Debts!$D$10)/12,2)</f>
        <v/>
      </c>
      <c r="AC21" s="44">
        <f>MIN(N(Debts!$E$10),AF20+AB21)</f>
        <v/>
      </c>
      <c r="AD21" s="44">
        <f>AF20+AB21-AC21</f>
        <v/>
      </c>
      <c r="AE21" s="44" t="n">
        <v>0</v>
      </c>
      <c r="AF21" s="44">
        <f>ROUND(AD21-AE21,2)</f>
        <v/>
      </c>
      <c r="AG21" s="44">
        <f>ROUND(AK20*N(Debts!$D$11)/12,2)</f>
        <v/>
      </c>
      <c r="AH21" s="44">
        <f>MIN(N(Debts!$E$11),AK20+AG21)</f>
        <v/>
      </c>
      <c r="AI21" s="44">
        <f>AK20+AG21-AH21</f>
        <v/>
      </c>
      <c r="AJ21" s="44" t="n">
        <v>0</v>
      </c>
      <c r="AK21" s="44">
        <f>ROUND(AI21-AJ21,2)</f>
        <v/>
      </c>
      <c r="AL21" s="44">
        <f>ROUND(AP20*N(Debts!$D$12)/12,2)</f>
        <v/>
      </c>
      <c r="AM21" s="44">
        <f>MIN(N(Debts!$E$12),AP20+AL21)</f>
        <v/>
      </c>
      <c r="AN21" s="44">
        <f>AP20+AL21-AM21</f>
        <v/>
      </c>
      <c r="AO21" s="44" t="n">
        <v>0</v>
      </c>
      <c r="AP21" s="44">
        <f>ROUND(AN21-AO21,2)</f>
        <v/>
      </c>
      <c r="AQ21" s="44">
        <f>ROUND(AU20*N(Debts!$D$13)/12,2)</f>
        <v/>
      </c>
      <c r="AR21" s="44">
        <f>MIN(N(Debts!$E$13),AU20+AQ21)</f>
        <v/>
      </c>
      <c r="AS21" s="44">
        <f>AU20+AQ21-AR21</f>
        <v/>
      </c>
      <c r="AT21" s="44" t="n">
        <v>0</v>
      </c>
      <c r="AU21" s="44">
        <f>ROUND(AS21-AT21,2)</f>
        <v/>
      </c>
    </row>
    <row r="22">
      <c r="A22" s="43" t="n">
        <v>15</v>
      </c>
      <c r="B22" s="45">
        <f>EDATE(Plan!$C$7,A22-1)</f>
        <v/>
      </c>
      <c r="C22" s="46" t="n">
        <v>0</v>
      </c>
      <c r="D22" s="46">
        <f>SUMIF($H$6:$AU$6,"Interest",H22:AU22)</f>
        <v/>
      </c>
      <c r="E22" s="46">
        <f>SUMIF($H$6:$AU$6,"Min paid",H22:AU22)+SUMIF($H$6:$AU$6,"Extra paid",H22:AU22)</f>
        <v/>
      </c>
      <c r="F22" s="46">
        <f>SUMIF($H$6:$AU$6,"Balance",H22:AU22)</f>
        <v/>
      </c>
      <c r="G22" s="47">
        <f>IF(AND(F22&lt;=0.005,F21&gt;0.005),A22,"")</f>
        <v/>
      </c>
      <c r="H22" s="44">
        <f>ROUND(L21*N(Debts!$D$6)/12,2)</f>
        <v/>
      </c>
      <c r="I22" s="44">
        <f>MIN(N(Debts!$E$6),L21+H22)</f>
        <v/>
      </c>
      <c r="J22" s="44">
        <f>L21+H22-I22</f>
        <v/>
      </c>
      <c r="K22" s="44" t="n">
        <v>0</v>
      </c>
      <c r="L22" s="44">
        <f>ROUND(J22-K22,2)</f>
        <v/>
      </c>
      <c r="M22" s="44">
        <f>ROUND(Q21*N(Debts!$D$7)/12,2)</f>
        <v/>
      </c>
      <c r="N22" s="44">
        <f>MIN(N(Debts!$E$7),Q21+M22)</f>
        <v/>
      </c>
      <c r="O22" s="44">
        <f>Q21+M22-N22</f>
        <v/>
      </c>
      <c r="P22" s="44" t="n">
        <v>0</v>
      </c>
      <c r="Q22" s="44">
        <f>ROUND(O22-P22,2)</f>
        <v/>
      </c>
      <c r="R22" s="44">
        <f>ROUND(V21*N(Debts!$D$8)/12,2)</f>
        <v/>
      </c>
      <c r="S22" s="44">
        <f>MIN(N(Debts!$E$8),V21+R22)</f>
        <v/>
      </c>
      <c r="T22" s="44">
        <f>V21+R22-S22</f>
        <v/>
      </c>
      <c r="U22" s="44" t="n">
        <v>0</v>
      </c>
      <c r="V22" s="44">
        <f>ROUND(T22-U22,2)</f>
        <v/>
      </c>
      <c r="W22" s="44">
        <f>ROUND(AA21*N(Debts!$D$9)/12,2)</f>
        <v/>
      </c>
      <c r="X22" s="44">
        <f>MIN(N(Debts!$E$9),AA21+W22)</f>
        <v/>
      </c>
      <c r="Y22" s="44">
        <f>AA21+W22-X22</f>
        <v/>
      </c>
      <c r="Z22" s="44" t="n">
        <v>0</v>
      </c>
      <c r="AA22" s="44">
        <f>ROUND(Y22-Z22,2)</f>
        <v/>
      </c>
      <c r="AB22" s="44">
        <f>ROUND(AF21*N(Debts!$D$10)/12,2)</f>
        <v/>
      </c>
      <c r="AC22" s="44">
        <f>MIN(N(Debts!$E$10),AF21+AB22)</f>
        <v/>
      </c>
      <c r="AD22" s="44">
        <f>AF21+AB22-AC22</f>
        <v/>
      </c>
      <c r="AE22" s="44" t="n">
        <v>0</v>
      </c>
      <c r="AF22" s="44">
        <f>ROUND(AD22-AE22,2)</f>
        <v/>
      </c>
      <c r="AG22" s="44">
        <f>ROUND(AK21*N(Debts!$D$11)/12,2)</f>
        <v/>
      </c>
      <c r="AH22" s="44">
        <f>MIN(N(Debts!$E$11),AK21+AG22)</f>
        <v/>
      </c>
      <c r="AI22" s="44">
        <f>AK21+AG22-AH22</f>
        <v/>
      </c>
      <c r="AJ22" s="44" t="n">
        <v>0</v>
      </c>
      <c r="AK22" s="44">
        <f>ROUND(AI22-AJ22,2)</f>
        <v/>
      </c>
      <c r="AL22" s="44">
        <f>ROUND(AP21*N(Debts!$D$12)/12,2)</f>
        <v/>
      </c>
      <c r="AM22" s="44">
        <f>MIN(N(Debts!$E$12),AP21+AL22)</f>
        <v/>
      </c>
      <c r="AN22" s="44">
        <f>AP21+AL22-AM22</f>
        <v/>
      </c>
      <c r="AO22" s="44" t="n">
        <v>0</v>
      </c>
      <c r="AP22" s="44">
        <f>ROUND(AN22-AO22,2)</f>
        <v/>
      </c>
      <c r="AQ22" s="44">
        <f>ROUND(AU21*N(Debts!$D$13)/12,2)</f>
        <v/>
      </c>
      <c r="AR22" s="44">
        <f>MIN(N(Debts!$E$13),AU21+AQ22)</f>
        <v/>
      </c>
      <c r="AS22" s="44">
        <f>AU21+AQ22-AR22</f>
        <v/>
      </c>
      <c r="AT22" s="44" t="n">
        <v>0</v>
      </c>
      <c r="AU22" s="44">
        <f>ROUND(AS22-AT22,2)</f>
        <v/>
      </c>
    </row>
    <row r="23">
      <c r="A23" s="43" t="n">
        <v>16</v>
      </c>
      <c r="B23" s="45">
        <f>EDATE(Plan!$C$7,A23-1)</f>
        <v/>
      </c>
      <c r="C23" s="46" t="n">
        <v>0</v>
      </c>
      <c r="D23" s="46">
        <f>SUMIF($H$6:$AU$6,"Interest",H23:AU23)</f>
        <v/>
      </c>
      <c r="E23" s="46">
        <f>SUMIF($H$6:$AU$6,"Min paid",H23:AU23)+SUMIF($H$6:$AU$6,"Extra paid",H23:AU23)</f>
        <v/>
      </c>
      <c r="F23" s="46">
        <f>SUMIF($H$6:$AU$6,"Balance",H23:AU23)</f>
        <v/>
      </c>
      <c r="G23" s="47">
        <f>IF(AND(F23&lt;=0.005,F22&gt;0.005),A23,"")</f>
        <v/>
      </c>
      <c r="H23" s="44">
        <f>ROUND(L22*N(Debts!$D$6)/12,2)</f>
        <v/>
      </c>
      <c r="I23" s="44">
        <f>MIN(N(Debts!$E$6),L22+H23)</f>
        <v/>
      </c>
      <c r="J23" s="44">
        <f>L22+H23-I23</f>
        <v/>
      </c>
      <c r="K23" s="44" t="n">
        <v>0</v>
      </c>
      <c r="L23" s="44">
        <f>ROUND(J23-K23,2)</f>
        <v/>
      </c>
      <c r="M23" s="44">
        <f>ROUND(Q22*N(Debts!$D$7)/12,2)</f>
        <v/>
      </c>
      <c r="N23" s="44">
        <f>MIN(N(Debts!$E$7),Q22+M23)</f>
        <v/>
      </c>
      <c r="O23" s="44">
        <f>Q22+M23-N23</f>
        <v/>
      </c>
      <c r="P23" s="44" t="n">
        <v>0</v>
      </c>
      <c r="Q23" s="44">
        <f>ROUND(O23-P23,2)</f>
        <v/>
      </c>
      <c r="R23" s="44">
        <f>ROUND(V22*N(Debts!$D$8)/12,2)</f>
        <v/>
      </c>
      <c r="S23" s="44">
        <f>MIN(N(Debts!$E$8),V22+R23)</f>
        <v/>
      </c>
      <c r="T23" s="44">
        <f>V22+R23-S23</f>
        <v/>
      </c>
      <c r="U23" s="44" t="n">
        <v>0</v>
      </c>
      <c r="V23" s="44">
        <f>ROUND(T23-U23,2)</f>
        <v/>
      </c>
      <c r="W23" s="44">
        <f>ROUND(AA22*N(Debts!$D$9)/12,2)</f>
        <v/>
      </c>
      <c r="X23" s="44">
        <f>MIN(N(Debts!$E$9),AA22+W23)</f>
        <v/>
      </c>
      <c r="Y23" s="44">
        <f>AA22+W23-X23</f>
        <v/>
      </c>
      <c r="Z23" s="44" t="n">
        <v>0</v>
      </c>
      <c r="AA23" s="44">
        <f>ROUND(Y23-Z23,2)</f>
        <v/>
      </c>
      <c r="AB23" s="44">
        <f>ROUND(AF22*N(Debts!$D$10)/12,2)</f>
        <v/>
      </c>
      <c r="AC23" s="44">
        <f>MIN(N(Debts!$E$10),AF22+AB23)</f>
        <v/>
      </c>
      <c r="AD23" s="44">
        <f>AF22+AB23-AC23</f>
        <v/>
      </c>
      <c r="AE23" s="44" t="n">
        <v>0</v>
      </c>
      <c r="AF23" s="44">
        <f>ROUND(AD23-AE23,2)</f>
        <v/>
      </c>
      <c r="AG23" s="44">
        <f>ROUND(AK22*N(Debts!$D$11)/12,2)</f>
        <v/>
      </c>
      <c r="AH23" s="44">
        <f>MIN(N(Debts!$E$11),AK22+AG23)</f>
        <v/>
      </c>
      <c r="AI23" s="44">
        <f>AK22+AG23-AH23</f>
        <v/>
      </c>
      <c r="AJ23" s="44" t="n">
        <v>0</v>
      </c>
      <c r="AK23" s="44">
        <f>ROUND(AI23-AJ23,2)</f>
        <v/>
      </c>
      <c r="AL23" s="44">
        <f>ROUND(AP22*N(Debts!$D$12)/12,2)</f>
        <v/>
      </c>
      <c r="AM23" s="44">
        <f>MIN(N(Debts!$E$12),AP22+AL23)</f>
        <v/>
      </c>
      <c r="AN23" s="44">
        <f>AP22+AL23-AM23</f>
        <v/>
      </c>
      <c r="AO23" s="44" t="n">
        <v>0</v>
      </c>
      <c r="AP23" s="44">
        <f>ROUND(AN23-AO23,2)</f>
        <v/>
      </c>
      <c r="AQ23" s="44">
        <f>ROUND(AU22*N(Debts!$D$13)/12,2)</f>
        <v/>
      </c>
      <c r="AR23" s="44">
        <f>MIN(N(Debts!$E$13),AU22+AQ23)</f>
        <v/>
      </c>
      <c r="AS23" s="44">
        <f>AU22+AQ23-AR23</f>
        <v/>
      </c>
      <c r="AT23" s="44" t="n">
        <v>0</v>
      </c>
      <c r="AU23" s="44">
        <f>ROUND(AS23-AT23,2)</f>
        <v/>
      </c>
    </row>
    <row r="24">
      <c r="A24" s="43" t="n">
        <v>17</v>
      </c>
      <c r="B24" s="45">
        <f>EDATE(Plan!$C$7,A24-1)</f>
        <v/>
      </c>
      <c r="C24" s="46" t="n">
        <v>0</v>
      </c>
      <c r="D24" s="46">
        <f>SUMIF($H$6:$AU$6,"Interest",H24:AU24)</f>
        <v/>
      </c>
      <c r="E24" s="46">
        <f>SUMIF($H$6:$AU$6,"Min paid",H24:AU24)+SUMIF($H$6:$AU$6,"Extra paid",H24:AU24)</f>
        <v/>
      </c>
      <c r="F24" s="46">
        <f>SUMIF($H$6:$AU$6,"Balance",H24:AU24)</f>
        <v/>
      </c>
      <c r="G24" s="47">
        <f>IF(AND(F24&lt;=0.005,F23&gt;0.005),A24,"")</f>
        <v/>
      </c>
      <c r="H24" s="44">
        <f>ROUND(L23*N(Debts!$D$6)/12,2)</f>
        <v/>
      </c>
      <c r="I24" s="44">
        <f>MIN(N(Debts!$E$6),L23+H24)</f>
        <v/>
      </c>
      <c r="J24" s="44">
        <f>L23+H24-I24</f>
        <v/>
      </c>
      <c r="K24" s="44" t="n">
        <v>0</v>
      </c>
      <c r="L24" s="44">
        <f>ROUND(J24-K24,2)</f>
        <v/>
      </c>
      <c r="M24" s="44">
        <f>ROUND(Q23*N(Debts!$D$7)/12,2)</f>
        <v/>
      </c>
      <c r="N24" s="44">
        <f>MIN(N(Debts!$E$7),Q23+M24)</f>
        <v/>
      </c>
      <c r="O24" s="44">
        <f>Q23+M24-N24</f>
        <v/>
      </c>
      <c r="P24" s="44" t="n">
        <v>0</v>
      </c>
      <c r="Q24" s="44">
        <f>ROUND(O24-P24,2)</f>
        <v/>
      </c>
      <c r="R24" s="44">
        <f>ROUND(V23*N(Debts!$D$8)/12,2)</f>
        <v/>
      </c>
      <c r="S24" s="44">
        <f>MIN(N(Debts!$E$8),V23+R24)</f>
        <v/>
      </c>
      <c r="T24" s="44">
        <f>V23+R24-S24</f>
        <v/>
      </c>
      <c r="U24" s="44" t="n">
        <v>0</v>
      </c>
      <c r="V24" s="44">
        <f>ROUND(T24-U24,2)</f>
        <v/>
      </c>
      <c r="W24" s="44">
        <f>ROUND(AA23*N(Debts!$D$9)/12,2)</f>
        <v/>
      </c>
      <c r="X24" s="44">
        <f>MIN(N(Debts!$E$9),AA23+W24)</f>
        <v/>
      </c>
      <c r="Y24" s="44">
        <f>AA23+W24-X24</f>
        <v/>
      </c>
      <c r="Z24" s="44" t="n">
        <v>0</v>
      </c>
      <c r="AA24" s="44">
        <f>ROUND(Y24-Z24,2)</f>
        <v/>
      </c>
      <c r="AB24" s="44">
        <f>ROUND(AF23*N(Debts!$D$10)/12,2)</f>
        <v/>
      </c>
      <c r="AC24" s="44">
        <f>MIN(N(Debts!$E$10),AF23+AB24)</f>
        <v/>
      </c>
      <c r="AD24" s="44">
        <f>AF23+AB24-AC24</f>
        <v/>
      </c>
      <c r="AE24" s="44" t="n">
        <v>0</v>
      </c>
      <c r="AF24" s="44">
        <f>ROUND(AD24-AE24,2)</f>
        <v/>
      </c>
      <c r="AG24" s="44">
        <f>ROUND(AK23*N(Debts!$D$11)/12,2)</f>
        <v/>
      </c>
      <c r="AH24" s="44">
        <f>MIN(N(Debts!$E$11),AK23+AG24)</f>
        <v/>
      </c>
      <c r="AI24" s="44">
        <f>AK23+AG24-AH24</f>
        <v/>
      </c>
      <c r="AJ24" s="44" t="n">
        <v>0</v>
      </c>
      <c r="AK24" s="44">
        <f>ROUND(AI24-AJ24,2)</f>
        <v/>
      </c>
      <c r="AL24" s="44">
        <f>ROUND(AP23*N(Debts!$D$12)/12,2)</f>
        <v/>
      </c>
      <c r="AM24" s="44">
        <f>MIN(N(Debts!$E$12),AP23+AL24)</f>
        <v/>
      </c>
      <c r="AN24" s="44">
        <f>AP23+AL24-AM24</f>
        <v/>
      </c>
      <c r="AO24" s="44" t="n">
        <v>0</v>
      </c>
      <c r="AP24" s="44">
        <f>ROUND(AN24-AO24,2)</f>
        <v/>
      </c>
      <c r="AQ24" s="44">
        <f>ROUND(AU23*N(Debts!$D$13)/12,2)</f>
        <v/>
      </c>
      <c r="AR24" s="44">
        <f>MIN(N(Debts!$E$13),AU23+AQ24)</f>
        <v/>
      </c>
      <c r="AS24" s="44">
        <f>AU23+AQ24-AR24</f>
        <v/>
      </c>
      <c r="AT24" s="44" t="n">
        <v>0</v>
      </c>
      <c r="AU24" s="44">
        <f>ROUND(AS24-AT24,2)</f>
        <v/>
      </c>
    </row>
    <row r="25">
      <c r="A25" s="43" t="n">
        <v>18</v>
      </c>
      <c r="B25" s="45">
        <f>EDATE(Plan!$C$7,A25-1)</f>
        <v/>
      </c>
      <c r="C25" s="46" t="n">
        <v>0</v>
      </c>
      <c r="D25" s="46">
        <f>SUMIF($H$6:$AU$6,"Interest",H25:AU25)</f>
        <v/>
      </c>
      <c r="E25" s="46">
        <f>SUMIF($H$6:$AU$6,"Min paid",H25:AU25)+SUMIF($H$6:$AU$6,"Extra paid",H25:AU25)</f>
        <v/>
      </c>
      <c r="F25" s="46">
        <f>SUMIF($H$6:$AU$6,"Balance",H25:AU25)</f>
        <v/>
      </c>
      <c r="G25" s="47">
        <f>IF(AND(F25&lt;=0.005,F24&gt;0.005),A25,"")</f>
        <v/>
      </c>
      <c r="H25" s="44">
        <f>ROUND(L24*N(Debts!$D$6)/12,2)</f>
        <v/>
      </c>
      <c r="I25" s="44">
        <f>MIN(N(Debts!$E$6),L24+H25)</f>
        <v/>
      </c>
      <c r="J25" s="44">
        <f>L24+H25-I25</f>
        <v/>
      </c>
      <c r="K25" s="44" t="n">
        <v>0</v>
      </c>
      <c r="L25" s="44">
        <f>ROUND(J25-K25,2)</f>
        <v/>
      </c>
      <c r="M25" s="44">
        <f>ROUND(Q24*N(Debts!$D$7)/12,2)</f>
        <v/>
      </c>
      <c r="N25" s="44">
        <f>MIN(N(Debts!$E$7),Q24+M25)</f>
        <v/>
      </c>
      <c r="O25" s="44">
        <f>Q24+M25-N25</f>
        <v/>
      </c>
      <c r="P25" s="44" t="n">
        <v>0</v>
      </c>
      <c r="Q25" s="44">
        <f>ROUND(O25-P25,2)</f>
        <v/>
      </c>
      <c r="R25" s="44">
        <f>ROUND(V24*N(Debts!$D$8)/12,2)</f>
        <v/>
      </c>
      <c r="S25" s="44">
        <f>MIN(N(Debts!$E$8),V24+R25)</f>
        <v/>
      </c>
      <c r="T25" s="44">
        <f>V24+R25-S25</f>
        <v/>
      </c>
      <c r="U25" s="44" t="n">
        <v>0</v>
      </c>
      <c r="V25" s="44">
        <f>ROUND(T25-U25,2)</f>
        <v/>
      </c>
      <c r="W25" s="44">
        <f>ROUND(AA24*N(Debts!$D$9)/12,2)</f>
        <v/>
      </c>
      <c r="X25" s="44">
        <f>MIN(N(Debts!$E$9),AA24+W25)</f>
        <v/>
      </c>
      <c r="Y25" s="44">
        <f>AA24+W25-X25</f>
        <v/>
      </c>
      <c r="Z25" s="44" t="n">
        <v>0</v>
      </c>
      <c r="AA25" s="44">
        <f>ROUND(Y25-Z25,2)</f>
        <v/>
      </c>
      <c r="AB25" s="44">
        <f>ROUND(AF24*N(Debts!$D$10)/12,2)</f>
        <v/>
      </c>
      <c r="AC25" s="44">
        <f>MIN(N(Debts!$E$10),AF24+AB25)</f>
        <v/>
      </c>
      <c r="AD25" s="44">
        <f>AF24+AB25-AC25</f>
        <v/>
      </c>
      <c r="AE25" s="44" t="n">
        <v>0</v>
      </c>
      <c r="AF25" s="44">
        <f>ROUND(AD25-AE25,2)</f>
        <v/>
      </c>
      <c r="AG25" s="44">
        <f>ROUND(AK24*N(Debts!$D$11)/12,2)</f>
        <v/>
      </c>
      <c r="AH25" s="44">
        <f>MIN(N(Debts!$E$11),AK24+AG25)</f>
        <v/>
      </c>
      <c r="AI25" s="44">
        <f>AK24+AG25-AH25</f>
        <v/>
      </c>
      <c r="AJ25" s="44" t="n">
        <v>0</v>
      </c>
      <c r="AK25" s="44">
        <f>ROUND(AI25-AJ25,2)</f>
        <v/>
      </c>
      <c r="AL25" s="44">
        <f>ROUND(AP24*N(Debts!$D$12)/12,2)</f>
        <v/>
      </c>
      <c r="AM25" s="44">
        <f>MIN(N(Debts!$E$12),AP24+AL25)</f>
        <v/>
      </c>
      <c r="AN25" s="44">
        <f>AP24+AL25-AM25</f>
        <v/>
      </c>
      <c r="AO25" s="44" t="n">
        <v>0</v>
      </c>
      <c r="AP25" s="44">
        <f>ROUND(AN25-AO25,2)</f>
        <v/>
      </c>
      <c r="AQ25" s="44">
        <f>ROUND(AU24*N(Debts!$D$13)/12,2)</f>
        <v/>
      </c>
      <c r="AR25" s="44">
        <f>MIN(N(Debts!$E$13),AU24+AQ25)</f>
        <v/>
      </c>
      <c r="AS25" s="44">
        <f>AU24+AQ25-AR25</f>
        <v/>
      </c>
      <c r="AT25" s="44" t="n">
        <v>0</v>
      </c>
      <c r="AU25" s="44">
        <f>ROUND(AS25-AT25,2)</f>
        <v/>
      </c>
    </row>
    <row r="26">
      <c r="A26" s="43" t="n">
        <v>19</v>
      </c>
      <c r="B26" s="45">
        <f>EDATE(Plan!$C$7,A26-1)</f>
        <v/>
      </c>
      <c r="C26" s="46" t="n">
        <v>0</v>
      </c>
      <c r="D26" s="46">
        <f>SUMIF($H$6:$AU$6,"Interest",H26:AU26)</f>
        <v/>
      </c>
      <c r="E26" s="46">
        <f>SUMIF($H$6:$AU$6,"Min paid",H26:AU26)+SUMIF($H$6:$AU$6,"Extra paid",H26:AU26)</f>
        <v/>
      </c>
      <c r="F26" s="46">
        <f>SUMIF($H$6:$AU$6,"Balance",H26:AU26)</f>
        <v/>
      </c>
      <c r="G26" s="47">
        <f>IF(AND(F26&lt;=0.005,F25&gt;0.005),A26,"")</f>
        <v/>
      </c>
      <c r="H26" s="44">
        <f>ROUND(L25*N(Debts!$D$6)/12,2)</f>
        <v/>
      </c>
      <c r="I26" s="44">
        <f>MIN(N(Debts!$E$6),L25+H26)</f>
        <v/>
      </c>
      <c r="J26" s="44">
        <f>L25+H26-I26</f>
        <v/>
      </c>
      <c r="K26" s="44" t="n">
        <v>0</v>
      </c>
      <c r="L26" s="44">
        <f>ROUND(J26-K26,2)</f>
        <v/>
      </c>
      <c r="M26" s="44">
        <f>ROUND(Q25*N(Debts!$D$7)/12,2)</f>
        <v/>
      </c>
      <c r="N26" s="44">
        <f>MIN(N(Debts!$E$7),Q25+M26)</f>
        <v/>
      </c>
      <c r="O26" s="44">
        <f>Q25+M26-N26</f>
        <v/>
      </c>
      <c r="P26" s="44" t="n">
        <v>0</v>
      </c>
      <c r="Q26" s="44">
        <f>ROUND(O26-P26,2)</f>
        <v/>
      </c>
      <c r="R26" s="44">
        <f>ROUND(V25*N(Debts!$D$8)/12,2)</f>
        <v/>
      </c>
      <c r="S26" s="44">
        <f>MIN(N(Debts!$E$8),V25+R26)</f>
        <v/>
      </c>
      <c r="T26" s="44">
        <f>V25+R26-S26</f>
        <v/>
      </c>
      <c r="U26" s="44" t="n">
        <v>0</v>
      </c>
      <c r="V26" s="44">
        <f>ROUND(T26-U26,2)</f>
        <v/>
      </c>
      <c r="W26" s="44">
        <f>ROUND(AA25*N(Debts!$D$9)/12,2)</f>
        <v/>
      </c>
      <c r="X26" s="44">
        <f>MIN(N(Debts!$E$9),AA25+W26)</f>
        <v/>
      </c>
      <c r="Y26" s="44">
        <f>AA25+W26-X26</f>
        <v/>
      </c>
      <c r="Z26" s="44" t="n">
        <v>0</v>
      </c>
      <c r="AA26" s="44">
        <f>ROUND(Y26-Z26,2)</f>
        <v/>
      </c>
      <c r="AB26" s="44">
        <f>ROUND(AF25*N(Debts!$D$10)/12,2)</f>
        <v/>
      </c>
      <c r="AC26" s="44">
        <f>MIN(N(Debts!$E$10),AF25+AB26)</f>
        <v/>
      </c>
      <c r="AD26" s="44">
        <f>AF25+AB26-AC26</f>
        <v/>
      </c>
      <c r="AE26" s="44" t="n">
        <v>0</v>
      </c>
      <c r="AF26" s="44">
        <f>ROUND(AD26-AE26,2)</f>
        <v/>
      </c>
      <c r="AG26" s="44">
        <f>ROUND(AK25*N(Debts!$D$11)/12,2)</f>
        <v/>
      </c>
      <c r="AH26" s="44">
        <f>MIN(N(Debts!$E$11),AK25+AG26)</f>
        <v/>
      </c>
      <c r="AI26" s="44">
        <f>AK25+AG26-AH26</f>
        <v/>
      </c>
      <c r="AJ26" s="44" t="n">
        <v>0</v>
      </c>
      <c r="AK26" s="44">
        <f>ROUND(AI26-AJ26,2)</f>
        <v/>
      </c>
      <c r="AL26" s="44">
        <f>ROUND(AP25*N(Debts!$D$12)/12,2)</f>
        <v/>
      </c>
      <c r="AM26" s="44">
        <f>MIN(N(Debts!$E$12),AP25+AL26)</f>
        <v/>
      </c>
      <c r="AN26" s="44">
        <f>AP25+AL26-AM26</f>
        <v/>
      </c>
      <c r="AO26" s="44" t="n">
        <v>0</v>
      </c>
      <c r="AP26" s="44">
        <f>ROUND(AN26-AO26,2)</f>
        <v/>
      </c>
      <c r="AQ26" s="44">
        <f>ROUND(AU25*N(Debts!$D$13)/12,2)</f>
        <v/>
      </c>
      <c r="AR26" s="44">
        <f>MIN(N(Debts!$E$13),AU25+AQ26)</f>
        <v/>
      </c>
      <c r="AS26" s="44">
        <f>AU25+AQ26-AR26</f>
        <v/>
      </c>
      <c r="AT26" s="44" t="n">
        <v>0</v>
      </c>
      <c r="AU26" s="44">
        <f>ROUND(AS26-AT26,2)</f>
        <v/>
      </c>
    </row>
    <row r="27">
      <c r="A27" s="43" t="n">
        <v>20</v>
      </c>
      <c r="B27" s="45">
        <f>EDATE(Plan!$C$7,A27-1)</f>
        <v/>
      </c>
      <c r="C27" s="46" t="n">
        <v>0</v>
      </c>
      <c r="D27" s="46">
        <f>SUMIF($H$6:$AU$6,"Interest",H27:AU27)</f>
        <v/>
      </c>
      <c r="E27" s="46">
        <f>SUMIF($H$6:$AU$6,"Min paid",H27:AU27)+SUMIF($H$6:$AU$6,"Extra paid",H27:AU27)</f>
        <v/>
      </c>
      <c r="F27" s="46">
        <f>SUMIF($H$6:$AU$6,"Balance",H27:AU27)</f>
        <v/>
      </c>
      <c r="G27" s="47">
        <f>IF(AND(F27&lt;=0.005,F26&gt;0.005),A27,"")</f>
        <v/>
      </c>
      <c r="H27" s="44">
        <f>ROUND(L26*N(Debts!$D$6)/12,2)</f>
        <v/>
      </c>
      <c r="I27" s="44">
        <f>MIN(N(Debts!$E$6),L26+H27)</f>
        <v/>
      </c>
      <c r="J27" s="44">
        <f>L26+H27-I27</f>
        <v/>
      </c>
      <c r="K27" s="44" t="n">
        <v>0</v>
      </c>
      <c r="L27" s="44">
        <f>ROUND(J27-K27,2)</f>
        <v/>
      </c>
      <c r="M27" s="44">
        <f>ROUND(Q26*N(Debts!$D$7)/12,2)</f>
        <v/>
      </c>
      <c r="N27" s="44">
        <f>MIN(N(Debts!$E$7),Q26+M27)</f>
        <v/>
      </c>
      <c r="O27" s="44">
        <f>Q26+M27-N27</f>
        <v/>
      </c>
      <c r="P27" s="44" t="n">
        <v>0</v>
      </c>
      <c r="Q27" s="44">
        <f>ROUND(O27-P27,2)</f>
        <v/>
      </c>
      <c r="R27" s="44">
        <f>ROUND(V26*N(Debts!$D$8)/12,2)</f>
        <v/>
      </c>
      <c r="S27" s="44">
        <f>MIN(N(Debts!$E$8),V26+R27)</f>
        <v/>
      </c>
      <c r="T27" s="44">
        <f>V26+R27-S27</f>
        <v/>
      </c>
      <c r="U27" s="44" t="n">
        <v>0</v>
      </c>
      <c r="V27" s="44">
        <f>ROUND(T27-U27,2)</f>
        <v/>
      </c>
      <c r="W27" s="44">
        <f>ROUND(AA26*N(Debts!$D$9)/12,2)</f>
        <v/>
      </c>
      <c r="X27" s="44">
        <f>MIN(N(Debts!$E$9),AA26+W27)</f>
        <v/>
      </c>
      <c r="Y27" s="44">
        <f>AA26+W27-X27</f>
        <v/>
      </c>
      <c r="Z27" s="44" t="n">
        <v>0</v>
      </c>
      <c r="AA27" s="44">
        <f>ROUND(Y27-Z27,2)</f>
        <v/>
      </c>
      <c r="AB27" s="44">
        <f>ROUND(AF26*N(Debts!$D$10)/12,2)</f>
        <v/>
      </c>
      <c r="AC27" s="44">
        <f>MIN(N(Debts!$E$10),AF26+AB27)</f>
        <v/>
      </c>
      <c r="AD27" s="44">
        <f>AF26+AB27-AC27</f>
        <v/>
      </c>
      <c r="AE27" s="44" t="n">
        <v>0</v>
      </c>
      <c r="AF27" s="44">
        <f>ROUND(AD27-AE27,2)</f>
        <v/>
      </c>
      <c r="AG27" s="44">
        <f>ROUND(AK26*N(Debts!$D$11)/12,2)</f>
        <v/>
      </c>
      <c r="AH27" s="44">
        <f>MIN(N(Debts!$E$11),AK26+AG27)</f>
        <v/>
      </c>
      <c r="AI27" s="44">
        <f>AK26+AG27-AH27</f>
        <v/>
      </c>
      <c r="AJ27" s="44" t="n">
        <v>0</v>
      </c>
      <c r="AK27" s="44">
        <f>ROUND(AI27-AJ27,2)</f>
        <v/>
      </c>
      <c r="AL27" s="44">
        <f>ROUND(AP26*N(Debts!$D$12)/12,2)</f>
        <v/>
      </c>
      <c r="AM27" s="44">
        <f>MIN(N(Debts!$E$12),AP26+AL27)</f>
        <v/>
      </c>
      <c r="AN27" s="44">
        <f>AP26+AL27-AM27</f>
        <v/>
      </c>
      <c r="AO27" s="44" t="n">
        <v>0</v>
      </c>
      <c r="AP27" s="44">
        <f>ROUND(AN27-AO27,2)</f>
        <v/>
      </c>
      <c r="AQ27" s="44">
        <f>ROUND(AU26*N(Debts!$D$13)/12,2)</f>
        <v/>
      </c>
      <c r="AR27" s="44">
        <f>MIN(N(Debts!$E$13),AU26+AQ27)</f>
        <v/>
      </c>
      <c r="AS27" s="44">
        <f>AU26+AQ27-AR27</f>
        <v/>
      </c>
      <c r="AT27" s="44" t="n">
        <v>0</v>
      </c>
      <c r="AU27" s="44">
        <f>ROUND(AS27-AT27,2)</f>
        <v/>
      </c>
    </row>
    <row r="28">
      <c r="A28" s="43" t="n">
        <v>21</v>
      </c>
      <c r="B28" s="45">
        <f>EDATE(Plan!$C$7,A28-1)</f>
        <v/>
      </c>
      <c r="C28" s="46" t="n">
        <v>0</v>
      </c>
      <c r="D28" s="46">
        <f>SUMIF($H$6:$AU$6,"Interest",H28:AU28)</f>
        <v/>
      </c>
      <c r="E28" s="46">
        <f>SUMIF($H$6:$AU$6,"Min paid",H28:AU28)+SUMIF($H$6:$AU$6,"Extra paid",H28:AU28)</f>
        <v/>
      </c>
      <c r="F28" s="46">
        <f>SUMIF($H$6:$AU$6,"Balance",H28:AU28)</f>
        <v/>
      </c>
      <c r="G28" s="47">
        <f>IF(AND(F28&lt;=0.005,F27&gt;0.005),A28,"")</f>
        <v/>
      </c>
      <c r="H28" s="44">
        <f>ROUND(L27*N(Debts!$D$6)/12,2)</f>
        <v/>
      </c>
      <c r="I28" s="44">
        <f>MIN(N(Debts!$E$6),L27+H28)</f>
        <v/>
      </c>
      <c r="J28" s="44">
        <f>L27+H28-I28</f>
        <v/>
      </c>
      <c r="K28" s="44" t="n">
        <v>0</v>
      </c>
      <c r="L28" s="44">
        <f>ROUND(J28-K28,2)</f>
        <v/>
      </c>
      <c r="M28" s="44">
        <f>ROUND(Q27*N(Debts!$D$7)/12,2)</f>
        <v/>
      </c>
      <c r="N28" s="44">
        <f>MIN(N(Debts!$E$7),Q27+M28)</f>
        <v/>
      </c>
      <c r="O28" s="44">
        <f>Q27+M28-N28</f>
        <v/>
      </c>
      <c r="P28" s="44" t="n">
        <v>0</v>
      </c>
      <c r="Q28" s="44">
        <f>ROUND(O28-P28,2)</f>
        <v/>
      </c>
      <c r="R28" s="44">
        <f>ROUND(V27*N(Debts!$D$8)/12,2)</f>
        <v/>
      </c>
      <c r="S28" s="44">
        <f>MIN(N(Debts!$E$8),V27+R28)</f>
        <v/>
      </c>
      <c r="T28" s="44">
        <f>V27+R28-S28</f>
        <v/>
      </c>
      <c r="U28" s="44" t="n">
        <v>0</v>
      </c>
      <c r="V28" s="44">
        <f>ROUND(T28-U28,2)</f>
        <v/>
      </c>
      <c r="W28" s="44">
        <f>ROUND(AA27*N(Debts!$D$9)/12,2)</f>
        <v/>
      </c>
      <c r="X28" s="44">
        <f>MIN(N(Debts!$E$9),AA27+W28)</f>
        <v/>
      </c>
      <c r="Y28" s="44">
        <f>AA27+W28-X28</f>
        <v/>
      </c>
      <c r="Z28" s="44" t="n">
        <v>0</v>
      </c>
      <c r="AA28" s="44">
        <f>ROUND(Y28-Z28,2)</f>
        <v/>
      </c>
      <c r="AB28" s="44">
        <f>ROUND(AF27*N(Debts!$D$10)/12,2)</f>
        <v/>
      </c>
      <c r="AC28" s="44">
        <f>MIN(N(Debts!$E$10),AF27+AB28)</f>
        <v/>
      </c>
      <c r="AD28" s="44">
        <f>AF27+AB28-AC28</f>
        <v/>
      </c>
      <c r="AE28" s="44" t="n">
        <v>0</v>
      </c>
      <c r="AF28" s="44">
        <f>ROUND(AD28-AE28,2)</f>
        <v/>
      </c>
      <c r="AG28" s="44">
        <f>ROUND(AK27*N(Debts!$D$11)/12,2)</f>
        <v/>
      </c>
      <c r="AH28" s="44">
        <f>MIN(N(Debts!$E$11),AK27+AG28)</f>
        <v/>
      </c>
      <c r="AI28" s="44">
        <f>AK27+AG28-AH28</f>
        <v/>
      </c>
      <c r="AJ28" s="44" t="n">
        <v>0</v>
      </c>
      <c r="AK28" s="44">
        <f>ROUND(AI28-AJ28,2)</f>
        <v/>
      </c>
      <c r="AL28" s="44">
        <f>ROUND(AP27*N(Debts!$D$12)/12,2)</f>
        <v/>
      </c>
      <c r="AM28" s="44">
        <f>MIN(N(Debts!$E$12),AP27+AL28)</f>
        <v/>
      </c>
      <c r="AN28" s="44">
        <f>AP27+AL28-AM28</f>
        <v/>
      </c>
      <c r="AO28" s="44" t="n">
        <v>0</v>
      </c>
      <c r="AP28" s="44">
        <f>ROUND(AN28-AO28,2)</f>
        <v/>
      </c>
      <c r="AQ28" s="44">
        <f>ROUND(AU27*N(Debts!$D$13)/12,2)</f>
        <v/>
      </c>
      <c r="AR28" s="44">
        <f>MIN(N(Debts!$E$13),AU27+AQ28)</f>
        <v/>
      </c>
      <c r="AS28" s="44">
        <f>AU27+AQ28-AR28</f>
        <v/>
      </c>
      <c r="AT28" s="44" t="n">
        <v>0</v>
      </c>
      <c r="AU28" s="44">
        <f>ROUND(AS28-AT28,2)</f>
        <v/>
      </c>
    </row>
    <row r="29">
      <c r="A29" s="43" t="n">
        <v>22</v>
      </c>
      <c r="B29" s="45">
        <f>EDATE(Plan!$C$7,A29-1)</f>
        <v/>
      </c>
      <c r="C29" s="46" t="n">
        <v>0</v>
      </c>
      <c r="D29" s="46">
        <f>SUMIF($H$6:$AU$6,"Interest",H29:AU29)</f>
        <v/>
      </c>
      <c r="E29" s="46">
        <f>SUMIF($H$6:$AU$6,"Min paid",H29:AU29)+SUMIF($H$6:$AU$6,"Extra paid",H29:AU29)</f>
        <v/>
      </c>
      <c r="F29" s="46">
        <f>SUMIF($H$6:$AU$6,"Balance",H29:AU29)</f>
        <v/>
      </c>
      <c r="G29" s="47">
        <f>IF(AND(F29&lt;=0.005,F28&gt;0.005),A29,"")</f>
        <v/>
      </c>
      <c r="H29" s="44">
        <f>ROUND(L28*N(Debts!$D$6)/12,2)</f>
        <v/>
      </c>
      <c r="I29" s="44">
        <f>MIN(N(Debts!$E$6),L28+H29)</f>
        <v/>
      </c>
      <c r="J29" s="44">
        <f>L28+H29-I29</f>
        <v/>
      </c>
      <c r="K29" s="44" t="n">
        <v>0</v>
      </c>
      <c r="L29" s="44">
        <f>ROUND(J29-K29,2)</f>
        <v/>
      </c>
      <c r="M29" s="44">
        <f>ROUND(Q28*N(Debts!$D$7)/12,2)</f>
        <v/>
      </c>
      <c r="N29" s="44">
        <f>MIN(N(Debts!$E$7),Q28+M29)</f>
        <v/>
      </c>
      <c r="O29" s="44">
        <f>Q28+M29-N29</f>
        <v/>
      </c>
      <c r="P29" s="44" t="n">
        <v>0</v>
      </c>
      <c r="Q29" s="44">
        <f>ROUND(O29-P29,2)</f>
        <v/>
      </c>
      <c r="R29" s="44">
        <f>ROUND(V28*N(Debts!$D$8)/12,2)</f>
        <v/>
      </c>
      <c r="S29" s="44">
        <f>MIN(N(Debts!$E$8),V28+R29)</f>
        <v/>
      </c>
      <c r="T29" s="44">
        <f>V28+R29-S29</f>
        <v/>
      </c>
      <c r="U29" s="44" t="n">
        <v>0</v>
      </c>
      <c r="V29" s="44">
        <f>ROUND(T29-U29,2)</f>
        <v/>
      </c>
      <c r="W29" s="44">
        <f>ROUND(AA28*N(Debts!$D$9)/12,2)</f>
        <v/>
      </c>
      <c r="X29" s="44">
        <f>MIN(N(Debts!$E$9),AA28+W29)</f>
        <v/>
      </c>
      <c r="Y29" s="44">
        <f>AA28+W29-X29</f>
        <v/>
      </c>
      <c r="Z29" s="44" t="n">
        <v>0</v>
      </c>
      <c r="AA29" s="44">
        <f>ROUND(Y29-Z29,2)</f>
        <v/>
      </c>
      <c r="AB29" s="44">
        <f>ROUND(AF28*N(Debts!$D$10)/12,2)</f>
        <v/>
      </c>
      <c r="AC29" s="44">
        <f>MIN(N(Debts!$E$10),AF28+AB29)</f>
        <v/>
      </c>
      <c r="AD29" s="44">
        <f>AF28+AB29-AC29</f>
        <v/>
      </c>
      <c r="AE29" s="44" t="n">
        <v>0</v>
      </c>
      <c r="AF29" s="44">
        <f>ROUND(AD29-AE29,2)</f>
        <v/>
      </c>
      <c r="AG29" s="44">
        <f>ROUND(AK28*N(Debts!$D$11)/12,2)</f>
        <v/>
      </c>
      <c r="AH29" s="44">
        <f>MIN(N(Debts!$E$11),AK28+AG29)</f>
        <v/>
      </c>
      <c r="AI29" s="44">
        <f>AK28+AG29-AH29</f>
        <v/>
      </c>
      <c r="AJ29" s="44" t="n">
        <v>0</v>
      </c>
      <c r="AK29" s="44">
        <f>ROUND(AI29-AJ29,2)</f>
        <v/>
      </c>
      <c r="AL29" s="44">
        <f>ROUND(AP28*N(Debts!$D$12)/12,2)</f>
        <v/>
      </c>
      <c r="AM29" s="44">
        <f>MIN(N(Debts!$E$12),AP28+AL29)</f>
        <v/>
      </c>
      <c r="AN29" s="44">
        <f>AP28+AL29-AM29</f>
        <v/>
      </c>
      <c r="AO29" s="44" t="n">
        <v>0</v>
      </c>
      <c r="AP29" s="44">
        <f>ROUND(AN29-AO29,2)</f>
        <v/>
      </c>
      <c r="AQ29" s="44">
        <f>ROUND(AU28*N(Debts!$D$13)/12,2)</f>
        <v/>
      </c>
      <c r="AR29" s="44">
        <f>MIN(N(Debts!$E$13),AU28+AQ29)</f>
        <v/>
      </c>
      <c r="AS29" s="44">
        <f>AU28+AQ29-AR29</f>
        <v/>
      </c>
      <c r="AT29" s="44" t="n">
        <v>0</v>
      </c>
      <c r="AU29" s="44">
        <f>ROUND(AS29-AT29,2)</f>
        <v/>
      </c>
    </row>
    <row r="30">
      <c r="A30" s="43" t="n">
        <v>23</v>
      </c>
      <c r="B30" s="45">
        <f>EDATE(Plan!$C$7,A30-1)</f>
        <v/>
      </c>
      <c r="C30" s="46" t="n">
        <v>0</v>
      </c>
      <c r="D30" s="46">
        <f>SUMIF($H$6:$AU$6,"Interest",H30:AU30)</f>
        <v/>
      </c>
      <c r="E30" s="46">
        <f>SUMIF($H$6:$AU$6,"Min paid",H30:AU30)+SUMIF($H$6:$AU$6,"Extra paid",H30:AU30)</f>
        <v/>
      </c>
      <c r="F30" s="46">
        <f>SUMIF($H$6:$AU$6,"Balance",H30:AU30)</f>
        <v/>
      </c>
      <c r="G30" s="47">
        <f>IF(AND(F30&lt;=0.005,F29&gt;0.005),A30,"")</f>
        <v/>
      </c>
      <c r="H30" s="44">
        <f>ROUND(L29*N(Debts!$D$6)/12,2)</f>
        <v/>
      </c>
      <c r="I30" s="44">
        <f>MIN(N(Debts!$E$6),L29+H30)</f>
        <v/>
      </c>
      <c r="J30" s="44">
        <f>L29+H30-I30</f>
        <v/>
      </c>
      <c r="K30" s="44" t="n">
        <v>0</v>
      </c>
      <c r="L30" s="44">
        <f>ROUND(J30-K30,2)</f>
        <v/>
      </c>
      <c r="M30" s="44">
        <f>ROUND(Q29*N(Debts!$D$7)/12,2)</f>
        <v/>
      </c>
      <c r="N30" s="44">
        <f>MIN(N(Debts!$E$7),Q29+M30)</f>
        <v/>
      </c>
      <c r="O30" s="44">
        <f>Q29+M30-N30</f>
        <v/>
      </c>
      <c r="P30" s="44" t="n">
        <v>0</v>
      </c>
      <c r="Q30" s="44">
        <f>ROUND(O30-P30,2)</f>
        <v/>
      </c>
      <c r="R30" s="44">
        <f>ROUND(V29*N(Debts!$D$8)/12,2)</f>
        <v/>
      </c>
      <c r="S30" s="44">
        <f>MIN(N(Debts!$E$8),V29+R30)</f>
        <v/>
      </c>
      <c r="T30" s="44">
        <f>V29+R30-S30</f>
        <v/>
      </c>
      <c r="U30" s="44" t="n">
        <v>0</v>
      </c>
      <c r="V30" s="44">
        <f>ROUND(T30-U30,2)</f>
        <v/>
      </c>
      <c r="W30" s="44">
        <f>ROUND(AA29*N(Debts!$D$9)/12,2)</f>
        <v/>
      </c>
      <c r="X30" s="44">
        <f>MIN(N(Debts!$E$9),AA29+W30)</f>
        <v/>
      </c>
      <c r="Y30" s="44">
        <f>AA29+W30-X30</f>
        <v/>
      </c>
      <c r="Z30" s="44" t="n">
        <v>0</v>
      </c>
      <c r="AA30" s="44">
        <f>ROUND(Y30-Z30,2)</f>
        <v/>
      </c>
      <c r="AB30" s="44">
        <f>ROUND(AF29*N(Debts!$D$10)/12,2)</f>
        <v/>
      </c>
      <c r="AC30" s="44">
        <f>MIN(N(Debts!$E$10),AF29+AB30)</f>
        <v/>
      </c>
      <c r="AD30" s="44">
        <f>AF29+AB30-AC30</f>
        <v/>
      </c>
      <c r="AE30" s="44" t="n">
        <v>0</v>
      </c>
      <c r="AF30" s="44">
        <f>ROUND(AD30-AE30,2)</f>
        <v/>
      </c>
      <c r="AG30" s="44">
        <f>ROUND(AK29*N(Debts!$D$11)/12,2)</f>
        <v/>
      </c>
      <c r="AH30" s="44">
        <f>MIN(N(Debts!$E$11),AK29+AG30)</f>
        <v/>
      </c>
      <c r="AI30" s="44">
        <f>AK29+AG30-AH30</f>
        <v/>
      </c>
      <c r="AJ30" s="44" t="n">
        <v>0</v>
      </c>
      <c r="AK30" s="44">
        <f>ROUND(AI30-AJ30,2)</f>
        <v/>
      </c>
      <c r="AL30" s="44">
        <f>ROUND(AP29*N(Debts!$D$12)/12,2)</f>
        <v/>
      </c>
      <c r="AM30" s="44">
        <f>MIN(N(Debts!$E$12),AP29+AL30)</f>
        <v/>
      </c>
      <c r="AN30" s="44">
        <f>AP29+AL30-AM30</f>
        <v/>
      </c>
      <c r="AO30" s="44" t="n">
        <v>0</v>
      </c>
      <c r="AP30" s="44">
        <f>ROUND(AN30-AO30,2)</f>
        <v/>
      </c>
      <c r="AQ30" s="44">
        <f>ROUND(AU29*N(Debts!$D$13)/12,2)</f>
        <v/>
      </c>
      <c r="AR30" s="44">
        <f>MIN(N(Debts!$E$13),AU29+AQ30)</f>
        <v/>
      </c>
      <c r="AS30" s="44">
        <f>AU29+AQ30-AR30</f>
        <v/>
      </c>
      <c r="AT30" s="44" t="n">
        <v>0</v>
      </c>
      <c r="AU30" s="44">
        <f>ROUND(AS30-AT30,2)</f>
        <v/>
      </c>
    </row>
    <row r="31">
      <c r="A31" s="43" t="n">
        <v>24</v>
      </c>
      <c r="B31" s="45">
        <f>EDATE(Plan!$C$7,A31-1)</f>
        <v/>
      </c>
      <c r="C31" s="46" t="n">
        <v>0</v>
      </c>
      <c r="D31" s="46">
        <f>SUMIF($H$6:$AU$6,"Interest",H31:AU31)</f>
        <v/>
      </c>
      <c r="E31" s="46">
        <f>SUMIF($H$6:$AU$6,"Min paid",H31:AU31)+SUMIF($H$6:$AU$6,"Extra paid",H31:AU31)</f>
        <v/>
      </c>
      <c r="F31" s="46">
        <f>SUMIF($H$6:$AU$6,"Balance",H31:AU31)</f>
        <v/>
      </c>
      <c r="G31" s="47">
        <f>IF(AND(F31&lt;=0.005,F30&gt;0.005),A31,"")</f>
        <v/>
      </c>
      <c r="H31" s="44">
        <f>ROUND(L30*N(Debts!$D$6)/12,2)</f>
        <v/>
      </c>
      <c r="I31" s="44">
        <f>MIN(N(Debts!$E$6),L30+H31)</f>
        <v/>
      </c>
      <c r="J31" s="44">
        <f>L30+H31-I31</f>
        <v/>
      </c>
      <c r="K31" s="44" t="n">
        <v>0</v>
      </c>
      <c r="L31" s="44">
        <f>ROUND(J31-K31,2)</f>
        <v/>
      </c>
      <c r="M31" s="44">
        <f>ROUND(Q30*N(Debts!$D$7)/12,2)</f>
        <v/>
      </c>
      <c r="N31" s="44">
        <f>MIN(N(Debts!$E$7),Q30+M31)</f>
        <v/>
      </c>
      <c r="O31" s="44">
        <f>Q30+M31-N31</f>
        <v/>
      </c>
      <c r="P31" s="44" t="n">
        <v>0</v>
      </c>
      <c r="Q31" s="44">
        <f>ROUND(O31-P31,2)</f>
        <v/>
      </c>
      <c r="R31" s="44">
        <f>ROUND(V30*N(Debts!$D$8)/12,2)</f>
        <v/>
      </c>
      <c r="S31" s="44">
        <f>MIN(N(Debts!$E$8),V30+R31)</f>
        <v/>
      </c>
      <c r="T31" s="44">
        <f>V30+R31-S31</f>
        <v/>
      </c>
      <c r="U31" s="44" t="n">
        <v>0</v>
      </c>
      <c r="V31" s="44">
        <f>ROUND(T31-U31,2)</f>
        <v/>
      </c>
      <c r="W31" s="44">
        <f>ROUND(AA30*N(Debts!$D$9)/12,2)</f>
        <v/>
      </c>
      <c r="X31" s="44">
        <f>MIN(N(Debts!$E$9),AA30+W31)</f>
        <v/>
      </c>
      <c r="Y31" s="44">
        <f>AA30+W31-X31</f>
        <v/>
      </c>
      <c r="Z31" s="44" t="n">
        <v>0</v>
      </c>
      <c r="AA31" s="44">
        <f>ROUND(Y31-Z31,2)</f>
        <v/>
      </c>
      <c r="AB31" s="44">
        <f>ROUND(AF30*N(Debts!$D$10)/12,2)</f>
        <v/>
      </c>
      <c r="AC31" s="44">
        <f>MIN(N(Debts!$E$10),AF30+AB31)</f>
        <v/>
      </c>
      <c r="AD31" s="44">
        <f>AF30+AB31-AC31</f>
        <v/>
      </c>
      <c r="AE31" s="44" t="n">
        <v>0</v>
      </c>
      <c r="AF31" s="44">
        <f>ROUND(AD31-AE31,2)</f>
        <v/>
      </c>
      <c r="AG31" s="44">
        <f>ROUND(AK30*N(Debts!$D$11)/12,2)</f>
        <v/>
      </c>
      <c r="AH31" s="44">
        <f>MIN(N(Debts!$E$11),AK30+AG31)</f>
        <v/>
      </c>
      <c r="AI31" s="44">
        <f>AK30+AG31-AH31</f>
        <v/>
      </c>
      <c r="AJ31" s="44" t="n">
        <v>0</v>
      </c>
      <c r="AK31" s="44">
        <f>ROUND(AI31-AJ31,2)</f>
        <v/>
      </c>
      <c r="AL31" s="44">
        <f>ROUND(AP30*N(Debts!$D$12)/12,2)</f>
        <v/>
      </c>
      <c r="AM31" s="44">
        <f>MIN(N(Debts!$E$12),AP30+AL31)</f>
        <v/>
      </c>
      <c r="AN31" s="44">
        <f>AP30+AL31-AM31</f>
        <v/>
      </c>
      <c r="AO31" s="44" t="n">
        <v>0</v>
      </c>
      <c r="AP31" s="44">
        <f>ROUND(AN31-AO31,2)</f>
        <v/>
      </c>
      <c r="AQ31" s="44">
        <f>ROUND(AU30*N(Debts!$D$13)/12,2)</f>
        <v/>
      </c>
      <c r="AR31" s="44">
        <f>MIN(N(Debts!$E$13),AU30+AQ31)</f>
        <v/>
      </c>
      <c r="AS31" s="44">
        <f>AU30+AQ31-AR31</f>
        <v/>
      </c>
      <c r="AT31" s="44" t="n">
        <v>0</v>
      </c>
      <c r="AU31" s="44">
        <f>ROUND(AS31-AT31,2)</f>
        <v/>
      </c>
    </row>
    <row r="32">
      <c r="A32" s="43" t="n">
        <v>25</v>
      </c>
      <c r="B32" s="45">
        <f>EDATE(Plan!$C$7,A32-1)</f>
        <v/>
      </c>
      <c r="C32" s="46" t="n">
        <v>0</v>
      </c>
      <c r="D32" s="46">
        <f>SUMIF($H$6:$AU$6,"Interest",H32:AU32)</f>
        <v/>
      </c>
      <c r="E32" s="46">
        <f>SUMIF($H$6:$AU$6,"Min paid",H32:AU32)+SUMIF($H$6:$AU$6,"Extra paid",H32:AU32)</f>
        <v/>
      </c>
      <c r="F32" s="46">
        <f>SUMIF($H$6:$AU$6,"Balance",H32:AU32)</f>
        <v/>
      </c>
      <c r="G32" s="47">
        <f>IF(AND(F32&lt;=0.005,F31&gt;0.005),A32,"")</f>
        <v/>
      </c>
      <c r="H32" s="44">
        <f>ROUND(L31*N(Debts!$D$6)/12,2)</f>
        <v/>
      </c>
      <c r="I32" s="44">
        <f>MIN(N(Debts!$E$6),L31+H32)</f>
        <v/>
      </c>
      <c r="J32" s="44">
        <f>L31+H32-I32</f>
        <v/>
      </c>
      <c r="K32" s="44" t="n">
        <v>0</v>
      </c>
      <c r="L32" s="44">
        <f>ROUND(J32-K32,2)</f>
        <v/>
      </c>
      <c r="M32" s="44">
        <f>ROUND(Q31*N(Debts!$D$7)/12,2)</f>
        <v/>
      </c>
      <c r="N32" s="44">
        <f>MIN(N(Debts!$E$7),Q31+M32)</f>
        <v/>
      </c>
      <c r="O32" s="44">
        <f>Q31+M32-N32</f>
        <v/>
      </c>
      <c r="P32" s="44" t="n">
        <v>0</v>
      </c>
      <c r="Q32" s="44">
        <f>ROUND(O32-P32,2)</f>
        <v/>
      </c>
      <c r="R32" s="44">
        <f>ROUND(V31*N(Debts!$D$8)/12,2)</f>
        <v/>
      </c>
      <c r="S32" s="44">
        <f>MIN(N(Debts!$E$8),V31+R32)</f>
        <v/>
      </c>
      <c r="T32" s="44">
        <f>V31+R32-S32</f>
        <v/>
      </c>
      <c r="U32" s="44" t="n">
        <v>0</v>
      </c>
      <c r="V32" s="44">
        <f>ROUND(T32-U32,2)</f>
        <v/>
      </c>
      <c r="W32" s="44">
        <f>ROUND(AA31*N(Debts!$D$9)/12,2)</f>
        <v/>
      </c>
      <c r="X32" s="44">
        <f>MIN(N(Debts!$E$9),AA31+W32)</f>
        <v/>
      </c>
      <c r="Y32" s="44">
        <f>AA31+W32-X32</f>
        <v/>
      </c>
      <c r="Z32" s="44" t="n">
        <v>0</v>
      </c>
      <c r="AA32" s="44">
        <f>ROUND(Y32-Z32,2)</f>
        <v/>
      </c>
      <c r="AB32" s="44">
        <f>ROUND(AF31*N(Debts!$D$10)/12,2)</f>
        <v/>
      </c>
      <c r="AC32" s="44">
        <f>MIN(N(Debts!$E$10),AF31+AB32)</f>
        <v/>
      </c>
      <c r="AD32" s="44">
        <f>AF31+AB32-AC32</f>
        <v/>
      </c>
      <c r="AE32" s="44" t="n">
        <v>0</v>
      </c>
      <c r="AF32" s="44">
        <f>ROUND(AD32-AE32,2)</f>
        <v/>
      </c>
      <c r="AG32" s="44">
        <f>ROUND(AK31*N(Debts!$D$11)/12,2)</f>
        <v/>
      </c>
      <c r="AH32" s="44">
        <f>MIN(N(Debts!$E$11),AK31+AG32)</f>
        <v/>
      </c>
      <c r="AI32" s="44">
        <f>AK31+AG32-AH32</f>
        <v/>
      </c>
      <c r="AJ32" s="44" t="n">
        <v>0</v>
      </c>
      <c r="AK32" s="44">
        <f>ROUND(AI32-AJ32,2)</f>
        <v/>
      </c>
      <c r="AL32" s="44">
        <f>ROUND(AP31*N(Debts!$D$12)/12,2)</f>
        <v/>
      </c>
      <c r="AM32" s="44">
        <f>MIN(N(Debts!$E$12),AP31+AL32)</f>
        <v/>
      </c>
      <c r="AN32" s="44">
        <f>AP31+AL32-AM32</f>
        <v/>
      </c>
      <c r="AO32" s="44" t="n">
        <v>0</v>
      </c>
      <c r="AP32" s="44">
        <f>ROUND(AN32-AO32,2)</f>
        <v/>
      </c>
      <c r="AQ32" s="44">
        <f>ROUND(AU31*N(Debts!$D$13)/12,2)</f>
        <v/>
      </c>
      <c r="AR32" s="44">
        <f>MIN(N(Debts!$E$13),AU31+AQ32)</f>
        <v/>
      </c>
      <c r="AS32" s="44">
        <f>AU31+AQ32-AR32</f>
        <v/>
      </c>
      <c r="AT32" s="44" t="n">
        <v>0</v>
      </c>
      <c r="AU32" s="44">
        <f>ROUND(AS32-AT32,2)</f>
        <v/>
      </c>
    </row>
    <row r="33">
      <c r="A33" s="43" t="n">
        <v>26</v>
      </c>
      <c r="B33" s="45">
        <f>EDATE(Plan!$C$7,A33-1)</f>
        <v/>
      </c>
      <c r="C33" s="46" t="n">
        <v>0</v>
      </c>
      <c r="D33" s="46">
        <f>SUMIF($H$6:$AU$6,"Interest",H33:AU33)</f>
        <v/>
      </c>
      <c r="E33" s="46">
        <f>SUMIF($H$6:$AU$6,"Min paid",H33:AU33)+SUMIF($H$6:$AU$6,"Extra paid",H33:AU33)</f>
        <v/>
      </c>
      <c r="F33" s="46">
        <f>SUMIF($H$6:$AU$6,"Balance",H33:AU33)</f>
        <v/>
      </c>
      <c r="G33" s="47">
        <f>IF(AND(F33&lt;=0.005,F32&gt;0.005),A33,"")</f>
        <v/>
      </c>
      <c r="H33" s="44">
        <f>ROUND(L32*N(Debts!$D$6)/12,2)</f>
        <v/>
      </c>
      <c r="I33" s="44">
        <f>MIN(N(Debts!$E$6),L32+H33)</f>
        <v/>
      </c>
      <c r="J33" s="44">
        <f>L32+H33-I33</f>
        <v/>
      </c>
      <c r="K33" s="44" t="n">
        <v>0</v>
      </c>
      <c r="L33" s="44">
        <f>ROUND(J33-K33,2)</f>
        <v/>
      </c>
      <c r="M33" s="44">
        <f>ROUND(Q32*N(Debts!$D$7)/12,2)</f>
        <v/>
      </c>
      <c r="N33" s="44">
        <f>MIN(N(Debts!$E$7),Q32+M33)</f>
        <v/>
      </c>
      <c r="O33" s="44">
        <f>Q32+M33-N33</f>
        <v/>
      </c>
      <c r="P33" s="44" t="n">
        <v>0</v>
      </c>
      <c r="Q33" s="44">
        <f>ROUND(O33-P33,2)</f>
        <v/>
      </c>
      <c r="R33" s="44">
        <f>ROUND(V32*N(Debts!$D$8)/12,2)</f>
        <v/>
      </c>
      <c r="S33" s="44">
        <f>MIN(N(Debts!$E$8),V32+R33)</f>
        <v/>
      </c>
      <c r="T33" s="44">
        <f>V32+R33-S33</f>
        <v/>
      </c>
      <c r="U33" s="44" t="n">
        <v>0</v>
      </c>
      <c r="V33" s="44">
        <f>ROUND(T33-U33,2)</f>
        <v/>
      </c>
      <c r="W33" s="44">
        <f>ROUND(AA32*N(Debts!$D$9)/12,2)</f>
        <v/>
      </c>
      <c r="X33" s="44">
        <f>MIN(N(Debts!$E$9),AA32+W33)</f>
        <v/>
      </c>
      <c r="Y33" s="44">
        <f>AA32+W33-X33</f>
        <v/>
      </c>
      <c r="Z33" s="44" t="n">
        <v>0</v>
      </c>
      <c r="AA33" s="44">
        <f>ROUND(Y33-Z33,2)</f>
        <v/>
      </c>
      <c r="AB33" s="44">
        <f>ROUND(AF32*N(Debts!$D$10)/12,2)</f>
        <v/>
      </c>
      <c r="AC33" s="44">
        <f>MIN(N(Debts!$E$10),AF32+AB33)</f>
        <v/>
      </c>
      <c r="AD33" s="44">
        <f>AF32+AB33-AC33</f>
        <v/>
      </c>
      <c r="AE33" s="44" t="n">
        <v>0</v>
      </c>
      <c r="AF33" s="44">
        <f>ROUND(AD33-AE33,2)</f>
        <v/>
      </c>
      <c r="AG33" s="44">
        <f>ROUND(AK32*N(Debts!$D$11)/12,2)</f>
        <v/>
      </c>
      <c r="AH33" s="44">
        <f>MIN(N(Debts!$E$11),AK32+AG33)</f>
        <v/>
      </c>
      <c r="AI33" s="44">
        <f>AK32+AG33-AH33</f>
        <v/>
      </c>
      <c r="AJ33" s="44" t="n">
        <v>0</v>
      </c>
      <c r="AK33" s="44">
        <f>ROUND(AI33-AJ33,2)</f>
        <v/>
      </c>
      <c r="AL33" s="44">
        <f>ROUND(AP32*N(Debts!$D$12)/12,2)</f>
        <v/>
      </c>
      <c r="AM33" s="44">
        <f>MIN(N(Debts!$E$12),AP32+AL33)</f>
        <v/>
      </c>
      <c r="AN33" s="44">
        <f>AP32+AL33-AM33</f>
        <v/>
      </c>
      <c r="AO33" s="44" t="n">
        <v>0</v>
      </c>
      <c r="AP33" s="44">
        <f>ROUND(AN33-AO33,2)</f>
        <v/>
      </c>
      <c r="AQ33" s="44">
        <f>ROUND(AU32*N(Debts!$D$13)/12,2)</f>
        <v/>
      </c>
      <c r="AR33" s="44">
        <f>MIN(N(Debts!$E$13),AU32+AQ33)</f>
        <v/>
      </c>
      <c r="AS33" s="44">
        <f>AU32+AQ33-AR33</f>
        <v/>
      </c>
      <c r="AT33" s="44" t="n">
        <v>0</v>
      </c>
      <c r="AU33" s="44">
        <f>ROUND(AS33-AT33,2)</f>
        <v/>
      </c>
    </row>
    <row r="34">
      <c r="A34" s="43" t="n">
        <v>27</v>
      </c>
      <c r="B34" s="45">
        <f>EDATE(Plan!$C$7,A34-1)</f>
        <v/>
      </c>
      <c r="C34" s="46" t="n">
        <v>0</v>
      </c>
      <c r="D34" s="46">
        <f>SUMIF($H$6:$AU$6,"Interest",H34:AU34)</f>
        <v/>
      </c>
      <c r="E34" s="46">
        <f>SUMIF($H$6:$AU$6,"Min paid",H34:AU34)+SUMIF($H$6:$AU$6,"Extra paid",H34:AU34)</f>
        <v/>
      </c>
      <c r="F34" s="46">
        <f>SUMIF($H$6:$AU$6,"Balance",H34:AU34)</f>
        <v/>
      </c>
      <c r="G34" s="47">
        <f>IF(AND(F34&lt;=0.005,F33&gt;0.005),A34,"")</f>
        <v/>
      </c>
      <c r="H34" s="44">
        <f>ROUND(L33*N(Debts!$D$6)/12,2)</f>
        <v/>
      </c>
      <c r="I34" s="44">
        <f>MIN(N(Debts!$E$6),L33+H34)</f>
        <v/>
      </c>
      <c r="J34" s="44">
        <f>L33+H34-I34</f>
        <v/>
      </c>
      <c r="K34" s="44" t="n">
        <v>0</v>
      </c>
      <c r="L34" s="44">
        <f>ROUND(J34-K34,2)</f>
        <v/>
      </c>
      <c r="M34" s="44">
        <f>ROUND(Q33*N(Debts!$D$7)/12,2)</f>
        <v/>
      </c>
      <c r="N34" s="44">
        <f>MIN(N(Debts!$E$7),Q33+M34)</f>
        <v/>
      </c>
      <c r="O34" s="44">
        <f>Q33+M34-N34</f>
        <v/>
      </c>
      <c r="P34" s="44" t="n">
        <v>0</v>
      </c>
      <c r="Q34" s="44">
        <f>ROUND(O34-P34,2)</f>
        <v/>
      </c>
      <c r="R34" s="44">
        <f>ROUND(V33*N(Debts!$D$8)/12,2)</f>
        <v/>
      </c>
      <c r="S34" s="44">
        <f>MIN(N(Debts!$E$8),V33+R34)</f>
        <v/>
      </c>
      <c r="T34" s="44">
        <f>V33+R34-S34</f>
        <v/>
      </c>
      <c r="U34" s="44" t="n">
        <v>0</v>
      </c>
      <c r="V34" s="44">
        <f>ROUND(T34-U34,2)</f>
        <v/>
      </c>
      <c r="W34" s="44">
        <f>ROUND(AA33*N(Debts!$D$9)/12,2)</f>
        <v/>
      </c>
      <c r="X34" s="44">
        <f>MIN(N(Debts!$E$9),AA33+W34)</f>
        <v/>
      </c>
      <c r="Y34" s="44">
        <f>AA33+W34-X34</f>
        <v/>
      </c>
      <c r="Z34" s="44" t="n">
        <v>0</v>
      </c>
      <c r="AA34" s="44">
        <f>ROUND(Y34-Z34,2)</f>
        <v/>
      </c>
      <c r="AB34" s="44">
        <f>ROUND(AF33*N(Debts!$D$10)/12,2)</f>
        <v/>
      </c>
      <c r="AC34" s="44">
        <f>MIN(N(Debts!$E$10),AF33+AB34)</f>
        <v/>
      </c>
      <c r="AD34" s="44">
        <f>AF33+AB34-AC34</f>
        <v/>
      </c>
      <c r="AE34" s="44" t="n">
        <v>0</v>
      </c>
      <c r="AF34" s="44">
        <f>ROUND(AD34-AE34,2)</f>
        <v/>
      </c>
      <c r="AG34" s="44">
        <f>ROUND(AK33*N(Debts!$D$11)/12,2)</f>
        <v/>
      </c>
      <c r="AH34" s="44">
        <f>MIN(N(Debts!$E$11),AK33+AG34)</f>
        <v/>
      </c>
      <c r="AI34" s="44">
        <f>AK33+AG34-AH34</f>
        <v/>
      </c>
      <c r="AJ34" s="44" t="n">
        <v>0</v>
      </c>
      <c r="AK34" s="44">
        <f>ROUND(AI34-AJ34,2)</f>
        <v/>
      </c>
      <c r="AL34" s="44">
        <f>ROUND(AP33*N(Debts!$D$12)/12,2)</f>
        <v/>
      </c>
      <c r="AM34" s="44">
        <f>MIN(N(Debts!$E$12),AP33+AL34)</f>
        <v/>
      </c>
      <c r="AN34" s="44">
        <f>AP33+AL34-AM34</f>
        <v/>
      </c>
      <c r="AO34" s="44" t="n">
        <v>0</v>
      </c>
      <c r="AP34" s="44">
        <f>ROUND(AN34-AO34,2)</f>
        <v/>
      </c>
      <c r="AQ34" s="44">
        <f>ROUND(AU33*N(Debts!$D$13)/12,2)</f>
        <v/>
      </c>
      <c r="AR34" s="44">
        <f>MIN(N(Debts!$E$13),AU33+AQ34)</f>
        <v/>
      </c>
      <c r="AS34" s="44">
        <f>AU33+AQ34-AR34</f>
        <v/>
      </c>
      <c r="AT34" s="44" t="n">
        <v>0</v>
      </c>
      <c r="AU34" s="44">
        <f>ROUND(AS34-AT34,2)</f>
        <v/>
      </c>
    </row>
    <row r="35">
      <c r="A35" s="43" t="n">
        <v>28</v>
      </c>
      <c r="B35" s="45">
        <f>EDATE(Plan!$C$7,A35-1)</f>
        <v/>
      </c>
      <c r="C35" s="46" t="n">
        <v>0</v>
      </c>
      <c r="D35" s="46">
        <f>SUMIF($H$6:$AU$6,"Interest",H35:AU35)</f>
        <v/>
      </c>
      <c r="E35" s="46">
        <f>SUMIF($H$6:$AU$6,"Min paid",H35:AU35)+SUMIF($H$6:$AU$6,"Extra paid",H35:AU35)</f>
        <v/>
      </c>
      <c r="F35" s="46">
        <f>SUMIF($H$6:$AU$6,"Balance",H35:AU35)</f>
        <v/>
      </c>
      <c r="G35" s="47">
        <f>IF(AND(F35&lt;=0.005,F34&gt;0.005),A35,"")</f>
        <v/>
      </c>
      <c r="H35" s="44">
        <f>ROUND(L34*N(Debts!$D$6)/12,2)</f>
        <v/>
      </c>
      <c r="I35" s="44">
        <f>MIN(N(Debts!$E$6),L34+H35)</f>
        <v/>
      </c>
      <c r="J35" s="44">
        <f>L34+H35-I35</f>
        <v/>
      </c>
      <c r="K35" s="44" t="n">
        <v>0</v>
      </c>
      <c r="L35" s="44">
        <f>ROUND(J35-K35,2)</f>
        <v/>
      </c>
      <c r="M35" s="44">
        <f>ROUND(Q34*N(Debts!$D$7)/12,2)</f>
        <v/>
      </c>
      <c r="N35" s="44">
        <f>MIN(N(Debts!$E$7),Q34+M35)</f>
        <v/>
      </c>
      <c r="O35" s="44">
        <f>Q34+M35-N35</f>
        <v/>
      </c>
      <c r="P35" s="44" t="n">
        <v>0</v>
      </c>
      <c r="Q35" s="44">
        <f>ROUND(O35-P35,2)</f>
        <v/>
      </c>
      <c r="R35" s="44">
        <f>ROUND(V34*N(Debts!$D$8)/12,2)</f>
        <v/>
      </c>
      <c r="S35" s="44">
        <f>MIN(N(Debts!$E$8),V34+R35)</f>
        <v/>
      </c>
      <c r="T35" s="44">
        <f>V34+R35-S35</f>
        <v/>
      </c>
      <c r="U35" s="44" t="n">
        <v>0</v>
      </c>
      <c r="V35" s="44">
        <f>ROUND(T35-U35,2)</f>
        <v/>
      </c>
      <c r="W35" s="44">
        <f>ROUND(AA34*N(Debts!$D$9)/12,2)</f>
        <v/>
      </c>
      <c r="X35" s="44">
        <f>MIN(N(Debts!$E$9),AA34+W35)</f>
        <v/>
      </c>
      <c r="Y35" s="44">
        <f>AA34+W35-X35</f>
        <v/>
      </c>
      <c r="Z35" s="44" t="n">
        <v>0</v>
      </c>
      <c r="AA35" s="44">
        <f>ROUND(Y35-Z35,2)</f>
        <v/>
      </c>
      <c r="AB35" s="44">
        <f>ROUND(AF34*N(Debts!$D$10)/12,2)</f>
        <v/>
      </c>
      <c r="AC35" s="44">
        <f>MIN(N(Debts!$E$10),AF34+AB35)</f>
        <v/>
      </c>
      <c r="AD35" s="44">
        <f>AF34+AB35-AC35</f>
        <v/>
      </c>
      <c r="AE35" s="44" t="n">
        <v>0</v>
      </c>
      <c r="AF35" s="44">
        <f>ROUND(AD35-AE35,2)</f>
        <v/>
      </c>
      <c r="AG35" s="44">
        <f>ROUND(AK34*N(Debts!$D$11)/12,2)</f>
        <v/>
      </c>
      <c r="AH35" s="44">
        <f>MIN(N(Debts!$E$11),AK34+AG35)</f>
        <v/>
      </c>
      <c r="AI35" s="44">
        <f>AK34+AG35-AH35</f>
        <v/>
      </c>
      <c r="AJ35" s="44" t="n">
        <v>0</v>
      </c>
      <c r="AK35" s="44">
        <f>ROUND(AI35-AJ35,2)</f>
        <v/>
      </c>
      <c r="AL35" s="44">
        <f>ROUND(AP34*N(Debts!$D$12)/12,2)</f>
        <v/>
      </c>
      <c r="AM35" s="44">
        <f>MIN(N(Debts!$E$12),AP34+AL35)</f>
        <v/>
      </c>
      <c r="AN35" s="44">
        <f>AP34+AL35-AM35</f>
        <v/>
      </c>
      <c r="AO35" s="44" t="n">
        <v>0</v>
      </c>
      <c r="AP35" s="44">
        <f>ROUND(AN35-AO35,2)</f>
        <v/>
      </c>
      <c r="AQ35" s="44">
        <f>ROUND(AU34*N(Debts!$D$13)/12,2)</f>
        <v/>
      </c>
      <c r="AR35" s="44">
        <f>MIN(N(Debts!$E$13),AU34+AQ35)</f>
        <v/>
      </c>
      <c r="AS35" s="44">
        <f>AU34+AQ35-AR35</f>
        <v/>
      </c>
      <c r="AT35" s="44" t="n">
        <v>0</v>
      </c>
      <c r="AU35" s="44">
        <f>ROUND(AS35-AT35,2)</f>
        <v/>
      </c>
    </row>
    <row r="36">
      <c r="A36" s="43" t="n">
        <v>29</v>
      </c>
      <c r="B36" s="45">
        <f>EDATE(Plan!$C$7,A36-1)</f>
        <v/>
      </c>
      <c r="C36" s="46" t="n">
        <v>0</v>
      </c>
      <c r="D36" s="46">
        <f>SUMIF($H$6:$AU$6,"Interest",H36:AU36)</f>
        <v/>
      </c>
      <c r="E36" s="46">
        <f>SUMIF($H$6:$AU$6,"Min paid",H36:AU36)+SUMIF($H$6:$AU$6,"Extra paid",H36:AU36)</f>
        <v/>
      </c>
      <c r="F36" s="46">
        <f>SUMIF($H$6:$AU$6,"Balance",H36:AU36)</f>
        <v/>
      </c>
      <c r="G36" s="47">
        <f>IF(AND(F36&lt;=0.005,F35&gt;0.005),A36,"")</f>
        <v/>
      </c>
      <c r="H36" s="44">
        <f>ROUND(L35*N(Debts!$D$6)/12,2)</f>
        <v/>
      </c>
      <c r="I36" s="44">
        <f>MIN(N(Debts!$E$6),L35+H36)</f>
        <v/>
      </c>
      <c r="J36" s="44">
        <f>L35+H36-I36</f>
        <v/>
      </c>
      <c r="K36" s="44" t="n">
        <v>0</v>
      </c>
      <c r="L36" s="44">
        <f>ROUND(J36-K36,2)</f>
        <v/>
      </c>
      <c r="M36" s="44">
        <f>ROUND(Q35*N(Debts!$D$7)/12,2)</f>
        <v/>
      </c>
      <c r="N36" s="44">
        <f>MIN(N(Debts!$E$7),Q35+M36)</f>
        <v/>
      </c>
      <c r="O36" s="44">
        <f>Q35+M36-N36</f>
        <v/>
      </c>
      <c r="P36" s="44" t="n">
        <v>0</v>
      </c>
      <c r="Q36" s="44">
        <f>ROUND(O36-P36,2)</f>
        <v/>
      </c>
      <c r="R36" s="44">
        <f>ROUND(V35*N(Debts!$D$8)/12,2)</f>
        <v/>
      </c>
      <c r="S36" s="44">
        <f>MIN(N(Debts!$E$8),V35+R36)</f>
        <v/>
      </c>
      <c r="T36" s="44">
        <f>V35+R36-S36</f>
        <v/>
      </c>
      <c r="U36" s="44" t="n">
        <v>0</v>
      </c>
      <c r="V36" s="44">
        <f>ROUND(T36-U36,2)</f>
        <v/>
      </c>
      <c r="W36" s="44">
        <f>ROUND(AA35*N(Debts!$D$9)/12,2)</f>
        <v/>
      </c>
      <c r="X36" s="44">
        <f>MIN(N(Debts!$E$9),AA35+W36)</f>
        <v/>
      </c>
      <c r="Y36" s="44">
        <f>AA35+W36-X36</f>
        <v/>
      </c>
      <c r="Z36" s="44" t="n">
        <v>0</v>
      </c>
      <c r="AA36" s="44">
        <f>ROUND(Y36-Z36,2)</f>
        <v/>
      </c>
      <c r="AB36" s="44">
        <f>ROUND(AF35*N(Debts!$D$10)/12,2)</f>
        <v/>
      </c>
      <c r="AC36" s="44">
        <f>MIN(N(Debts!$E$10),AF35+AB36)</f>
        <v/>
      </c>
      <c r="AD36" s="44">
        <f>AF35+AB36-AC36</f>
        <v/>
      </c>
      <c r="AE36" s="44" t="n">
        <v>0</v>
      </c>
      <c r="AF36" s="44">
        <f>ROUND(AD36-AE36,2)</f>
        <v/>
      </c>
      <c r="AG36" s="44">
        <f>ROUND(AK35*N(Debts!$D$11)/12,2)</f>
        <v/>
      </c>
      <c r="AH36" s="44">
        <f>MIN(N(Debts!$E$11),AK35+AG36)</f>
        <v/>
      </c>
      <c r="AI36" s="44">
        <f>AK35+AG36-AH36</f>
        <v/>
      </c>
      <c r="AJ36" s="44" t="n">
        <v>0</v>
      </c>
      <c r="AK36" s="44">
        <f>ROUND(AI36-AJ36,2)</f>
        <v/>
      </c>
      <c r="AL36" s="44">
        <f>ROUND(AP35*N(Debts!$D$12)/12,2)</f>
        <v/>
      </c>
      <c r="AM36" s="44">
        <f>MIN(N(Debts!$E$12),AP35+AL36)</f>
        <v/>
      </c>
      <c r="AN36" s="44">
        <f>AP35+AL36-AM36</f>
        <v/>
      </c>
      <c r="AO36" s="44" t="n">
        <v>0</v>
      </c>
      <c r="AP36" s="44">
        <f>ROUND(AN36-AO36,2)</f>
        <v/>
      </c>
      <c r="AQ36" s="44">
        <f>ROUND(AU35*N(Debts!$D$13)/12,2)</f>
        <v/>
      </c>
      <c r="AR36" s="44">
        <f>MIN(N(Debts!$E$13),AU35+AQ36)</f>
        <v/>
      </c>
      <c r="AS36" s="44">
        <f>AU35+AQ36-AR36</f>
        <v/>
      </c>
      <c r="AT36" s="44" t="n">
        <v>0</v>
      </c>
      <c r="AU36" s="44">
        <f>ROUND(AS36-AT36,2)</f>
        <v/>
      </c>
    </row>
    <row r="37">
      <c r="A37" s="43" t="n">
        <v>30</v>
      </c>
      <c r="B37" s="45">
        <f>EDATE(Plan!$C$7,A37-1)</f>
        <v/>
      </c>
      <c r="C37" s="46" t="n">
        <v>0</v>
      </c>
      <c r="D37" s="46">
        <f>SUMIF($H$6:$AU$6,"Interest",H37:AU37)</f>
        <v/>
      </c>
      <c r="E37" s="46">
        <f>SUMIF($H$6:$AU$6,"Min paid",H37:AU37)+SUMIF($H$6:$AU$6,"Extra paid",H37:AU37)</f>
        <v/>
      </c>
      <c r="F37" s="46">
        <f>SUMIF($H$6:$AU$6,"Balance",H37:AU37)</f>
        <v/>
      </c>
      <c r="G37" s="47">
        <f>IF(AND(F37&lt;=0.005,F36&gt;0.005),A37,"")</f>
        <v/>
      </c>
      <c r="H37" s="44">
        <f>ROUND(L36*N(Debts!$D$6)/12,2)</f>
        <v/>
      </c>
      <c r="I37" s="44">
        <f>MIN(N(Debts!$E$6),L36+H37)</f>
        <v/>
      </c>
      <c r="J37" s="44">
        <f>L36+H37-I37</f>
        <v/>
      </c>
      <c r="K37" s="44" t="n">
        <v>0</v>
      </c>
      <c r="L37" s="44">
        <f>ROUND(J37-K37,2)</f>
        <v/>
      </c>
      <c r="M37" s="44">
        <f>ROUND(Q36*N(Debts!$D$7)/12,2)</f>
        <v/>
      </c>
      <c r="N37" s="44">
        <f>MIN(N(Debts!$E$7),Q36+M37)</f>
        <v/>
      </c>
      <c r="O37" s="44">
        <f>Q36+M37-N37</f>
        <v/>
      </c>
      <c r="P37" s="44" t="n">
        <v>0</v>
      </c>
      <c r="Q37" s="44">
        <f>ROUND(O37-P37,2)</f>
        <v/>
      </c>
      <c r="R37" s="44">
        <f>ROUND(V36*N(Debts!$D$8)/12,2)</f>
        <v/>
      </c>
      <c r="S37" s="44">
        <f>MIN(N(Debts!$E$8),V36+R37)</f>
        <v/>
      </c>
      <c r="T37" s="44">
        <f>V36+R37-S37</f>
        <v/>
      </c>
      <c r="U37" s="44" t="n">
        <v>0</v>
      </c>
      <c r="V37" s="44">
        <f>ROUND(T37-U37,2)</f>
        <v/>
      </c>
      <c r="W37" s="44">
        <f>ROUND(AA36*N(Debts!$D$9)/12,2)</f>
        <v/>
      </c>
      <c r="X37" s="44">
        <f>MIN(N(Debts!$E$9),AA36+W37)</f>
        <v/>
      </c>
      <c r="Y37" s="44">
        <f>AA36+W37-X37</f>
        <v/>
      </c>
      <c r="Z37" s="44" t="n">
        <v>0</v>
      </c>
      <c r="AA37" s="44">
        <f>ROUND(Y37-Z37,2)</f>
        <v/>
      </c>
      <c r="AB37" s="44">
        <f>ROUND(AF36*N(Debts!$D$10)/12,2)</f>
        <v/>
      </c>
      <c r="AC37" s="44">
        <f>MIN(N(Debts!$E$10),AF36+AB37)</f>
        <v/>
      </c>
      <c r="AD37" s="44">
        <f>AF36+AB37-AC37</f>
        <v/>
      </c>
      <c r="AE37" s="44" t="n">
        <v>0</v>
      </c>
      <c r="AF37" s="44">
        <f>ROUND(AD37-AE37,2)</f>
        <v/>
      </c>
      <c r="AG37" s="44">
        <f>ROUND(AK36*N(Debts!$D$11)/12,2)</f>
        <v/>
      </c>
      <c r="AH37" s="44">
        <f>MIN(N(Debts!$E$11),AK36+AG37)</f>
        <v/>
      </c>
      <c r="AI37" s="44">
        <f>AK36+AG37-AH37</f>
        <v/>
      </c>
      <c r="AJ37" s="44" t="n">
        <v>0</v>
      </c>
      <c r="AK37" s="44">
        <f>ROUND(AI37-AJ37,2)</f>
        <v/>
      </c>
      <c r="AL37" s="44">
        <f>ROUND(AP36*N(Debts!$D$12)/12,2)</f>
        <v/>
      </c>
      <c r="AM37" s="44">
        <f>MIN(N(Debts!$E$12),AP36+AL37)</f>
        <v/>
      </c>
      <c r="AN37" s="44">
        <f>AP36+AL37-AM37</f>
        <v/>
      </c>
      <c r="AO37" s="44" t="n">
        <v>0</v>
      </c>
      <c r="AP37" s="44">
        <f>ROUND(AN37-AO37,2)</f>
        <v/>
      </c>
      <c r="AQ37" s="44">
        <f>ROUND(AU36*N(Debts!$D$13)/12,2)</f>
        <v/>
      </c>
      <c r="AR37" s="44">
        <f>MIN(N(Debts!$E$13),AU36+AQ37)</f>
        <v/>
      </c>
      <c r="AS37" s="44">
        <f>AU36+AQ37-AR37</f>
        <v/>
      </c>
      <c r="AT37" s="44" t="n">
        <v>0</v>
      </c>
      <c r="AU37" s="44">
        <f>ROUND(AS37-AT37,2)</f>
        <v/>
      </c>
    </row>
    <row r="38">
      <c r="A38" s="43" t="n">
        <v>31</v>
      </c>
      <c r="B38" s="45">
        <f>EDATE(Plan!$C$7,A38-1)</f>
        <v/>
      </c>
      <c r="C38" s="46" t="n">
        <v>0</v>
      </c>
      <c r="D38" s="46">
        <f>SUMIF($H$6:$AU$6,"Interest",H38:AU38)</f>
        <v/>
      </c>
      <c r="E38" s="46">
        <f>SUMIF($H$6:$AU$6,"Min paid",H38:AU38)+SUMIF($H$6:$AU$6,"Extra paid",H38:AU38)</f>
        <v/>
      </c>
      <c r="F38" s="46">
        <f>SUMIF($H$6:$AU$6,"Balance",H38:AU38)</f>
        <v/>
      </c>
      <c r="G38" s="47">
        <f>IF(AND(F38&lt;=0.005,F37&gt;0.005),A38,"")</f>
        <v/>
      </c>
      <c r="H38" s="44">
        <f>ROUND(L37*N(Debts!$D$6)/12,2)</f>
        <v/>
      </c>
      <c r="I38" s="44">
        <f>MIN(N(Debts!$E$6),L37+H38)</f>
        <v/>
      </c>
      <c r="J38" s="44">
        <f>L37+H38-I38</f>
        <v/>
      </c>
      <c r="K38" s="44" t="n">
        <v>0</v>
      </c>
      <c r="L38" s="44">
        <f>ROUND(J38-K38,2)</f>
        <v/>
      </c>
      <c r="M38" s="44">
        <f>ROUND(Q37*N(Debts!$D$7)/12,2)</f>
        <v/>
      </c>
      <c r="N38" s="44">
        <f>MIN(N(Debts!$E$7),Q37+M38)</f>
        <v/>
      </c>
      <c r="O38" s="44">
        <f>Q37+M38-N38</f>
        <v/>
      </c>
      <c r="P38" s="44" t="n">
        <v>0</v>
      </c>
      <c r="Q38" s="44">
        <f>ROUND(O38-P38,2)</f>
        <v/>
      </c>
      <c r="R38" s="44">
        <f>ROUND(V37*N(Debts!$D$8)/12,2)</f>
        <v/>
      </c>
      <c r="S38" s="44">
        <f>MIN(N(Debts!$E$8),V37+R38)</f>
        <v/>
      </c>
      <c r="T38" s="44">
        <f>V37+R38-S38</f>
        <v/>
      </c>
      <c r="U38" s="44" t="n">
        <v>0</v>
      </c>
      <c r="V38" s="44">
        <f>ROUND(T38-U38,2)</f>
        <v/>
      </c>
      <c r="W38" s="44">
        <f>ROUND(AA37*N(Debts!$D$9)/12,2)</f>
        <v/>
      </c>
      <c r="X38" s="44">
        <f>MIN(N(Debts!$E$9),AA37+W38)</f>
        <v/>
      </c>
      <c r="Y38" s="44">
        <f>AA37+W38-X38</f>
        <v/>
      </c>
      <c r="Z38" s="44" t="n">
        <v>0</v>
      </c>
      <c r="AA38" s="44">
        <f>ROUND(Y38-Z38,2)</f>
        <v/>
      </c>
      <c r="AB38" s="44">
        <f>ROUND(AF37*N(Debts!$D$10)/12,2)</f>
        <v/>
      </c>
      <c r="AC38" s="44">
        <f>MIN(N(Debts!$E$10),AF37+AB38)</f>
        <v/>
      </c>
      <c r="AD38" s="44">
        <f>AF37+AB38-AC38</f>
        <v/>
      </c>
      <c r="AE38" s="44" t="n">
        <v>0</v>
      </c>
      <c r="AF38" s="44">
        <f>ROUND(AD38-AE38,2)</f>
        <v/>
      </c>
      <c r="AG38" s="44">
        <f>ROUND(AK37*N(Debts!$D$11)/12,2)</f>
        <v/>
      </c>
      <c r="AH38" s="44">
        <f>MIN(N(Debts!$E$11),AK37+AG38)</f>
        <v/>
      </c>
      <c r="AI38" s="44">
        <f>AK37+AG38-AH38</f>
        <v/>
      </c>
      <c r="AJ38" s="44" t="n">
        <v>0</v>
      </c>
      <c r="AK38" s="44">
        <f>ROUND(AI38-AJ38,2)</f>
        <v/>
      </c>
      <c r="AL38" s="44">
        <f>ROUND(AP37*N(Debts!$D$12)/12,2)</f>
        <v/>
      </c>
      <c r="AM38" s="44">
        <f>MIN(N(Debts!$E$12),AP37+AL38)</f>
        <v/>
      </c>
      <c r="AN38" s="44">
        <f>AP37+AL38-AM38</f>
        <v/>
      </c>
      <c r="AO38" s="44" t="n">
        <v>0</v>
      </c>
      <c r="AP38" s="44">
        <f>ROUND(AN38-AO38,2)</f>
        <v/>
      </c>
      <c r="AQ38" s="44">
        <f>ROUND(AU37*N(Debts!$D$13)/12,2)</f>
        <v/>
      </c>
      <c r="AR38" s="44">
        <f>MIN(N(Debts!$E$13),AU37+AQ38)</f>
        <v/>
      </c>
      <c r="AS38" s="44">
        <f>AU37+AQ38-AR38</f>
        <v/>
      </c>
      <c r="AT38" s="44" t="n">
        <v>0</v>
      </c>
      <c r="AU38" s="44">
        <f>ROUND(AS38-AT38,2)</f>
        <v/>
      </c>
    </row>
    <row r="39">
      <c r="A39" s="43" t="n">
        <v>32</v>
      </c>
      <c r="B39" s="45">
        <f>EDATE(Plan!$C$7,A39-1)</f>
        <v/>
      </c>
      <c r="C39" s="46" t="n">
        <v>0</v>
      </c>
      <c r="D39" s="46">
        <f>SUMIF($H$6:$AU$6,"Interest",H39:AU39)</f>
        <v/>
      </c>
      <c r="E39" s="46">
        <f>SUMIF($H$6:$AU$6,"Min paid",H39:AU39)+SUMIF($H$6:$AU$6,"Extra paid",H39:AU39)</f>
        <v/>
      </c>
      <c r="F39" s="46">
        <f>SUMIF($H$6:$AU$6,"Balance",H39:AU39)</f>
        <v/>
      </c>
      <c r="G39" s="47">
        <f>IF(AND(F39&lt;=0.005,F38&gt;0.005),A39,"")</f>
        <v/>
      </c>
      <c r="H39" s="44">
        <f>ROUND(L38*N(Debts!$D$6)/12,2)</f>
        <v/>
      </c>
      <c r="I39" s="44">
        <f>MIN(N(Debts!$E$6),L38+H39)</f>
        <v/>
      </c>
      <c r="J39" s="44">
        <f>L38+H39-I39</f>
        <v/>
      </c>
      <c r="K39" s="44" t="n">
        <v>0</v>
      </c>
      <c r="L39" s="44">
        <f>ROUND(J39-K39,2)</f>
        <v/>
      </c>
      <c r="M39" s="44">
        <f>ROUND(Q38*N(Debts!$D$7)/12,2)</f>
        <v/>
      </c>
      <c r="N39" s="44">
        <f>MIN(N(Debts!$E$7),Q38+M39)</f>
        <v/>
      </c>
      <c r="O39" s="44">
        <f>Q38+M39-N39</f>
        <v/>
      </c>
      <c r="P39" s="44" t="n">
        <v>0</v>
      </c>
      <c r="Q39" s="44">
        <f>ROUND(O39-P39,2)</f>
        <v/>
      </c>
      <c r="R39" s="44">
        <f>ROUND(V38*N(Debts!$D$8)/12,2)</f>
        <v/>
      </c>
      <c r="S39" s="44">
        <f>MIN(N(Debts!$E$8),V38+R39)</f>
        <v/>
      </c>
      <c r="T39" s="44">
        <f>V38+R39-S39</f>
        <v/>
      </c>
      <c r="U39" s="44" t="n">
        <v>0</v>
      </c>
      <c r="V39" s="44">
        <f>ROUND(T39-U39,2)</f>
        <v/>
      </c>
      <c r="W39" s="44">
        <f>ROUND(AA38*N(Debts!$D$9)/12,2)</f>
        <v/>
      </c>
      <c r="X39" s="44">
        <f>MIN(N(Debts!$E$9),AA38+W39)</f>
        <v/>
      </c>
      <c r="Y39" s="44">
        <f>AA38+W39-X39</f>
        <v/>
      </c>
      <c r="Z39" s="44" t="n">
        <v>0</v>
      </c>
      <c r="AA39" s="44">
        <f>ROUND(Y39-Z39,2)</f>
        <v/>
      </c>
      <c r="AB39" s="44">
        <f>ROUND(AF38*N(Debts!$D$10)/12,2)</f>
        <v/>
      </c>
      <c r="AC39" s="44">
        <f>MIN(N(Debts!$E$10),AF38+AB39)</f>
        <v/>
      </c>
      <c r="AD39" s="44">
        <f>AF38+AB39-AC39</f>
        <v/>
      </c>
      <c r="AE39" s="44" t="n">
        <v>0</v>
      </c>
      <c r="AF39" s="44">
        <f>ROUND(AD39-AE39,2)</f>
        <v/>
      </c>
      <c r="AG39" s="44">
        <f>ROUND(AK38*N(Debts!$D$11)/12,2)</f>
        <v/>
      </c>
      <c r="AH39" s="44">
        <f>MIN(N(Debts!$E$11),AK38+AG39)</f>
        <v/>
      </c>
      <c r="AI39" s="44">
        <f>AK38+AG39-AH39</f>
        <v/>
      </c>
      <c r="AJ39" s="44" t="n">
        <v>0</v>
      </c>
      <c r="AK39" s="44">
        <f>ROUND(AI39-AJ39,2)</f>
        <v/>
      </c>
      <c r="AL39" s="44">
        <f>ROUND(AP38*N(Debts!$D$12)/12,2)</f>
        <v/>
      </c>
      <c r="AM39" s="44">
        <f>MIN(N(Debts!$E$12),AP38+AL39)</f>
        <v/>
      </c>
      <c r="AN39" s="44">
        <f>AP38+AL39-AM39</f>
        <v/>
      </c>
      <c r="AO39" s="44" t="n">
        <v>0</v>
      </c>
      <c r="AP39" s="44">
        <f>ROUND(AN39-AO39,2)</f>
        <v/>
      </c>
      <c r="AQ39" s="44">
        <f>ROUND(AU38*N(Debts!$D$13)/12,2)</f>
        <v/>
      </c>
      <c r="AR39" s="44">
        <f>MIN(N(Debts!$E$13),AU38+AQ39)</f>
        <v/>
      </c>
      <c r="AS39" s="44">
        <f>AU38+AQ39-AR39</f>
        <v/>
      </c>
      <c r="AT39" s="44" t="n">
        <v>0</v>
      </c>
      <c r="AU39" s="44">
        <f>ROUND(AS39-AT39,2)</f>
        <v/>
      </c>
    </row>
    <row r="40">
      <c r="A40" s="43" t="n">
        <v>33</v>
      </c>
      <c r="B40" s="45">
        <f>EDATE(Plan!$C$7,A40-1)</f>
        <v/>
      </c>
      <c r="C40" s="46" t="n">
        <v>0</v>
      </c>
      <c r="D40" s="46">
        <f>SUMIF($H$6:$AU$6,"Interest",H40:AU40)</f>
        <v/>
      </c>
      <c r="E40" s="46">
        <f>SUMIF($H$6:$AU$6,"Min paid",H40:AU40)+SUMIF($H$6:$AU$6,"Extra paid",H40:AU40)</f>
        <v/>
      </c>
      <c r="F40" s="46">
        <f>SUMIF($H$6:$AU$6,"Balance",H40:AU40)</f>
        <v/>
      </c>
      <c r="G40" s="47">
        <f>IF(AND(F40&lt;=0.005,F39&gt;0.005),A40,"")</f>
        <v/>
      </c>
      <c r="H40" s="44">
        <f>ROUND(L39*N(Debts!$D$6)/12,2)</f>
        <v/>
      </c>
      <c r="I40" s="44">
        <f>MIN(N(Debts!$E$6),L39+H40)</f>
        <v/>
      </c>
      <c r="J40" s="44">
        <f>L39+H40-I40</f>
        <v/>
      </c>
      <c r="K40" s="44" t="n">
        <v>0</v>
      </c>
      <c r="L40" s="44">
        <f>ROUND(J40-K40,2)</f>
        <v/>
      </c>
      <c r="M40" s="44">
        <f>ROUND(Q39*N(Debts!$D$7)/12,2)</f>
        <v/>
      </c>
      <c r="N40" s="44">
        <f>MIN(N(Debts!$E$7),Q39+M40)</f>
        <v/>
      </c>
      <c r="O40" s="44">
        <f>Q39+M40-N40</f>
        <v/>
      </c>
      <c r="P40" s="44" t="n">
        <v>0</v>
      </c>
      <c r="Q40" s="44">
        <f>ROUND(O40-P40,2)</f>
        <v/>
      </c>
      <c r="R40" s="44">
        <f>ROUND(V39*N(Debts!$D$8)/12,2)</f>
        <v/>
      </c>
      <c r="S40" s="44">
        <f>MIN(N(Debts!$E$8),V39+R40)</f>
        <v/>
      </c>
      <c r="T40" s="44">
        <f>V39+R40-S40</f>
        <v/>
      </c>
      <c r="U40" s="44" t="n">
        <v>0</v>
      </c>
      <c r="V40" s="44">
        <f>ROUND(T40-U40,2)</f>
        <v/>
      </c>
      <c r="W40" s="44">
        <f>ROUND(AA39*N(Debts!$D$9)/12,2)</f>
        <v/>
      </c>
      <c r="X40" s="44">
        <f>MIN(N(Debts!$E$9),AA39+W40)</f>
        <v/>
      </c>
      <c r="Y40" s="44">
        <f>AA39+W40-X40</f>
        <v/>
      </c>
      <c r="Z40" s="44" t="n">
        <v>0</v>
      </c>
      <c r="AA40" s="44">
        <f>ROUND(Y40-Z40,2)</f>
        <v/>
      </c>
      <c r="AB40" s="44">
        <f>ROUND(AF39*N(Debts!$D$10)/12,2)</f>
        <v/>
      </c>
      <c r="AC40" s="44">
        <f>MIN(N(Debts!$E$10),AF39+AB40)</f>
        <v/>
      </c>
      <c r="AD40" s="44">
        <f>AF39+AB40-AC40</f>
        <v/>
      </c>
      <c r="AE40" s="44" t="n">
        <v>0</v>
      </c>
      <c r="AF40" s="44">
        <f>ROUND(AD40-AE40,2)</f>
        <v/>
      </c>
      <c r="AG40" s="44">
        <f>ROUND(AK39*N(Debts!$D$11)/12,2)</f>
        <v/>
      </c>
      <c r="AH40" s="44">
        <f>MIN(N(Debts!$E$11),AK39+AG40)</f>
        <v/>
      </c>
      <c r="AI40" s="44">
        <f>AK39+AG40-AH40</f>
        <v/>
      </c>
      <c r="AJ40" s="44" t="n">
        <v>0</v>
      </c>
      <c r="AK40" s="44">
        <f>ROUND(AI40-AJ40,2)</f>
        <v/>
      </c>
      <c r="AL40" s="44">
        <f>ROUND(AP39*N(Debts!$D$12)/12,2)</f>
        <v/>
      </c>
      <c r="AM40" s="44">
        <f>MIN(N(Debts!$E$12),AP39+AL40)</f>
        <v/>
      </c>
      <c r="AN40" s="44">
        <f>AP39+AL40-AM40</f>
        <v/>
      </c>
      <c r="AO40" s="44" t="n">
        <v>0</v>
      </c>
      <c r="AP40" s="44">
        <f>ROUND(AN40-AO40,2)</f>
        <v/>
      </c>
      <c r="AQ40" s="44">
        <f>ROUND(AU39*N(Debts!$D$13)/12,2)</f>
        <v/>
      </c>
      <c r="AR40" s="44">
        <f>MIN(N(Debts!$E$13),AU39+AQ40)</f>
        <v/>
      </c>
      <c r="AS40" s="44">
        <f>AU39+AQ40-AR40</f>
        <v/>
      </c>
      <c r="AT40" s="44" t="n">
        <v>0</v>
      </c>
      <c r="AU40" s="44">
        <f>ROUND(AS40-AT40,2)</f>
        <v/>
      </c>
    </row>
    <row r="41">
      <c r="A41" s="43" t="n">
        <v>34</v>
      </c>
      <c r="B41" s="45">
        <f>EDATE(Plan!$C$7,A41-1)</f>
        <v/>
      </c>
      <c r="C41" s="46" t="n">
        <v>0</v>
      </c>
      <c r="D41" s="46">
        <f>SUMIF($H$6:$AU$6,"Interest",H41:AU41)</f>
        <v/>
      </c>
      <c r="E41" s="46">
        <f>SUMIF($H$6:$AU$6,"Min paid",H41:AU41)+SUMIF($H$6:$AU$6,"Extra paid",H41:AU41)</f>
        <v/>
      </c>
      <c r="F41" s="46">
        <f>SUMIF($H$6:$AU$6,"Balance",H41:AU41)</f>
        <v/>
      </c>
      <c r="G41" s="47">
        <f>IF(AND(F41&lt;=0.005,F40&gt;0.005),A41,"")</f>
        <v/>
      </c>
      <c r="H41" s="44">
        <f>ROUND(L40*N(Debts!$D$6)/12,2)</f>
        <v/>
      </c>
      <c r="I41" s="44">
        <f>MIN(N(Debts!$E$6),L40+H41)</f>
        <v/>
      </c>
      <c r="J41" s="44">
        <f>L40+H41-I41</f>
        <v/>
      </c>
      <c r="K41" s="44" t="n">
        <v>0</v>
      </c>
      <c r="L41" s="44">
        <f>ROUND(J41-K41,2)</f>
        <v/>
      </c>
      <c r="M41" s="44">
        <f>ROUND(Q40*N(Debts!$D$7)/12,2)</f>
        <v/>
      </c>
      <c r="N41" s="44">
        <f>MIN(N(Debts!$E$7),Q40+M41)</f>
        <v/>
      </c>
      <c r="O41" s="44">
        <f>Q40+M41-N41</f>
        <v/>
      </c>
      <c r="P41" s="44" t="n">
        <v>0</v>
      </c>
      <c r="Q41" s="44">
        <f>ROUND(O41-P41,2)</f>
        <v/>
      </c>
      <c r="R41" s="44">
        <f>ROUND(V40*N(Debts!$D$8)/12,2)</f>
        <v/>
      </c>
      <c r="S41" s="44">
        <f>MIN(N(Debts!$E$8),V40+R41)</f>
        <v/>
      </c>
      <c r="T41" s="44">
        <f>V40+R41-S41</f>
        <v/>
      </c>
      <c r="U41" s="44" t="n">
        <v>0</v>
      </c>
      <c r="V41" s="44">
        <f>ROUND(T41-U41,2)</f>
        <v/>
      </c>
      <c r="W41" s="44">
        <f>ROUND(AA40*N(Debts!$D$9)/12,2)</f>
        <v/>
      </c>
      <c r="X41" s="44">
        <f>MIN(N(Debts!$E$9),AA40+W41)</f>
        <v/>
      </c>
      <c r="Y41" s="44">
        <f>AA40+W41-X41</f>
        <v/>
      </c>
      <c r="Z41" s="44" t="n">
        <v>0</v>
      </c>
      <c r="AA41" s="44">
        <f>ROUND(Y41-Z41,2)</f>
        <v/>
      </c>
      <c r="AB41" s="44">
        <f>ROUND(AF40*N(Debts!$D$10)/12,2)</f>
        <v/>
      </c>
      <c r="AC41" s="44">
        <f>MIN(N(Debts!$E$10),AF40+AB41)</f>
        <v/>
      </c>
      <c r="AD41" s="44">
        <f>AF40+AB41-AC41</f>
        <v/>
      </c>
      <c r="AE41" s="44" t="n">
        <v>0</v>
      </c>
      <c r="AF41" s="44">
        <f>ROUND(AD41-AE41,2)</f>
        <v/>
      </c>
      <c r="AG41" s="44">
        <f>ROUND(AK40*N(Debts!$D$11)/12,2)</f>
        <v/>
      </c>
      <c r="AH41" s="44">
        <f>MIN(N(Debts!$E$11),AK40+AG41)</f>
        <v/>
      </c>
      <c r="AI41" s="44">
        <f>AK40+AG41-AH41</f>
        <v/>
      </c>
      <c r="AJ41" s="44" t="n">
        <v>0</v>
      </c>
      <c r="AK41" s="44">
        <f>ROUND(AI41-AJ41,2)</f>
        <v/>
      </c>
      <c r="AL41" s="44">
        <f>ROUND(AP40*N(Debts!$D$12)/12,2)</f>
        <v/>
      </c>
      <c r="AM41" s="44">
        <f>MIN(N(Debts!$E$12),AP40+AL41)</f>
        <v/>
      </c>
      <c r="AN41" s="44">
        <f>AP40+AL41-AM41</f>
        <v/>
      </c>
      <c r="AO41" s="44" t="n">
        <v>0</v>
      </c>
      <c r="AP41" s="44">
        <f>ROUND(AN41-AO41,2)</f>
        <v/>
      </c>
      <c r="AQ41" s="44">
        <f>ROUND(AU40*N(Debts!$D$13)/12,2)</f>
        <v/>
      </c>
      <c r="AR41" s="44">
        <f>MIN(N(Debts!$E$13),AU40+AQ41)</f>
        <v/>
      </c>
      <c r="AS41" s="44">
        <f>AU40+AQ41-AR41</f>
        <v/>
      </c>
      <c r="AT41" s="44" t="n">
        <v>0</v>
      </c>
      <c r="AU41" s="44">
        <f>ROUND(AS41-AT41,2)</f>
        <v/>
      </c>
    </row>
    <row r="42">
      <c r="A42" s="43" t="n">
        <v>35</v>
      </c>
      <c r="B42" s="45">
        <f>EDATE(Plan!$C$7,A42-1)</f>
        <v/>
      </c>
      <c r="C42" s="46" t="n">
        <v>0</v>
      </c>
      <c r="D42" s="46">
        <f>SUMIF($H$6:$AU$6,"Interest",H42:AU42)</f>
        <v/>
      </c>
      <c r="E42" s="46">
        <f>SUMIF($H$6:$AU$6,"Min paid",H42:AU42)+SUMIF($H$6:$AU$6,"Extra paid",H42:AU42)</f>
        <v/>
      </c>
      <c r="F42" s="46">
        <f>SUMIF($H$6:$AU$6,"Balance",H42:AU42)</f>
        <v/>
      </c>
      <c r="G42" s="47">
        <f>IF(AND(F42&lt;=0.005,F41&gt;0.005),A42,"")</f>
        <v/>
      </c>
      <c r="H42" s="44">
        <f>ROUND(L41*N(Debts!$D$6)/12,2)</f>
        <v/>
      </c>
      <c r="I42" s="44">
        <f>MIN(N(Debts!$E$6),L41+H42)</f>
        <v/>
      </c>
      <c r="J42" s="44">
        <f>L41+H42-I42</f>
        <v/>
      </c>
      <c r="K42" s="44" t="n">
        <v>0</v>
      </c>
      <c r="L42" s="44">
        <f>ROUND(J42-K42,2)</f>
        <v/>
      </c>
      <c r="M42" s="44">
        <f>ROUND(Q41*N(Debts!$D$7)/12,2)</f>
        <v/>
      </c>
      <c r="N42" s="44">
        <f>MIN(N(Debts!$E$7),Q41+M42)</f>
        <v/>
      </c>
      <c r="O42" s="44">
        <f>Q41+M42-N42</f>
        <v/>
      </c>
      <c r="P42" s="44" t="n">
        <v>0</v>
      </c>
      <c r="Q42" s="44">
        <f>ROUND(O42-P42,2)</f>
        <v/>
      </c>
      <c r="R42" s="44">
        <f>ROUND(V41*N(Debts!$D$8)/12,2)</f>
        <v/>
      </c>
      <c r="S42" s="44">
        <f>MIN(N(Debts!$E$8),V41+R42)</f>
        <v/>
      </c>
      <c r="T42" s="44">
        <f>V41+R42-S42</f>
        <v/>
      </c>
      <c r="U42" s="44" t="n">
        <v>0</v>
      </c>
      <c r="V42" s="44">
        <f>ROUND(T42-U42,2)</f>
        <v/>
      </c>
      <c r="W42" s="44">
        <f>ROUND(AA41*N(Debts!$D$9)/12,2)</f>
        <v/>
      </c>
      <c r="X42" s="44">
        <f>MIN(N(Debts!$E$9),AA41+W42)</f>
        <v/>
      </c>
      <c r="Y42" s="44">
        <f>AA41+W42-X42</f>
        <v/>
      </c>
      <c r="Z42" s="44" t="n">
        <v>0</v>
      </c>
      <c r="AA42" s="44">
        <f>ROUND(Y42-Z42,2)</f>
        <v/>
      </c>
      <c r="AB42" s="44">
        <f>ROUND(AF41*N(Debts!$D$10)/12,2)</f>
        <v/>
      </c>
      <c r="AC42" s="44">
        <f>MIN(N(Debts!$E$10),AF41+AB42)</f>
        <v/>
      </c>
      <c r="AD42" s="44">
        <f>AF41+AB42-AC42</f>
        <v/>
      </c>
      <c r="AE42" s="44" t="n">
        <v>0</v>
      </c>
      <c r="AF42" s="44">
        <f>ROUND(AD42-AE42,2)</f>
        <v/>
      </c>
      <c r="AG42" s="44">
        <f>ROUND(AK41*N(Debts!$D$11)/12,2)</f>
        <v/>
      </c>
      <c r="AH42" s="44">
        <f>MIN(N(Debts!$E$11),AK41+AG42)</f>
        <v/>
      </c>
      <c r="AI42" s="44">
        <f>AK41+AG42-AH42</f>
        <v/>
      </c>
      <c r="AJ42" s="44" t="n">
        <v>0</v>
      </c>
      <c r="AK42" s="44">
        <f>ROUND(AI42-AJ42,2)</f>
        <v/>
      </c>
      <c r="AL42" s="44">
        <f>ROUND(AP41*N(Debts!$D$12)/12,2)</f>
        <v/>
      </c>
      <c r="AM42" s="44">
        <f>MIN(N(Debts!$E$12),AP41+AL42)</f>
        <v/>
      </c>
      <c r="AN42" s="44">
        <f>AP41+AL42-AM42</f>
        <v/>
      </c>
      <c r="AO42" s="44" t="n">
        <v>0</v>
      </c>
      <c r="AP42" s="44">
        <f>ROUND(AN42-AO42,2)</f>
        <v/>
      </c>
      <c r="AQ42" s="44">
        <f>ROUND(AU41*N(Debts!$D$13)/12,2)</f>
        <v/>
      </c>
      <c r="AR42" s="44">
        <f>MIN(N(Debts!$E$13),AU41+AQ42)</f>
        <v/>
      </c>
      <c r="AS42" s="44">
        <f>AU41+AQ42-AR42</f>
        <v/>
      </c>
      <c r="AT42" s="44" t="n">
        <v>0</v>
      </c>
      <c r="AU42" s="44">
        <f>ROUND(AS42-AT42,2)</f>
        <v/>
      </c>
    </row>
    <row r="43">
      <c r="A43" s="43" t="n">
        <v>36</v>
      </c>
      <c r="B43" s="45">
        <f>EDATE(Plan!$C$7,A43-1)</f>
        <v/>
      </c>
      <c r="C43" s="46" t="n">
        <v>0</v>
      </c>
      <c r="D43" s="46">
        <f>SUMIF($H$6:$AU$6,"Interest",H43:AU43)</f>
        <v/>
      </c>
      <c r="E43" s="46">
        <f>SUMIF($H$6:$AU$6,"Min paid",H43:AU43)+SUMIF($H$6:$AU$6,"Extra paid",H43:AU43)</f>
        <v/>
      </c>
      <c r="F43" s="46">
        <f>SUMIF($H$6:$AU$6,"Balance",H43:AU43)</f>
        <v/>
      </c>
      <c r="G43" s="47">
        <f>IF(AND(F43&lt;=0.005,F42&gt;0.005),A43,"")</f>
        <v/>
      </c>
      <c r="H43" s="44">
        <f>ROUND(L42*N(Debts!$D$6)/12,2)</f>
        <v/>
      </c>
      <c r="I43" s="44">
        <f>MIN(N(Debts!$E$6),L42+H43)</f>
        <v/>
      </c>
      <c r="J43" s="44">
        <f>L42+H43-I43</f>
        <v/>
      </c>
      <c r="K43" s="44" t="n">
        <v>0</v>
      </c>
      <c r="L43" s="44">
        <f>ROUND(J43-K43,2)</f>
        <v/>
      </c>
      <c r="M43" s="44">
        <f>ROUND(Q42*N(Debts!$D$7)/12,2)</f>
        <v/>
      </c>
      <c r="N43" s="44">
        <f>MIN(N(Debts!$E$7),Q42+M43)</f>
        <v/>
      </c>
      <c r="O43" s="44">
        <f>Q42+M43-N43</f>
        <v/>
      </c>
      <c r="P43" s="44" t="n">
        <v>0</v>
      </c>
      <c r="Q43" s="44">
        <f>ROUND(O43-P43,2)</f>
        <v/>
      </c>
      <c r="R43" s="44">
        <f>ROUND(V42*N(Debts!$D$8)/12,2)</f>
        <v/>
      </c>
      <c r="S43" s="44">
        <f>MIN(N(Debts!$E$8),V42+R43)</f>
        <v/>
      </c>
      <c r="T43" s="44">
        <f>V42+R43-S43</f>
        <v/>
      </c>
      <c r="U43" s="44" t="n">
        <v>0</v>
      </c>
      <c r="V43" s="44">
        <f>ROUND(T43-U43,2)</f>
        <v/>
      </c>
      <c r="W43" s="44">
        <f>ROUND(AA42*N(Debts!$D$9)/12,2)</f>
        <v/>
      </c>
      <c r="X43" s="44">
        <f>MIN(N(Debts!$E$9),AA42+W43)</f>
        <v/>
      </c>
      <c r="Y43" s="44">
        <f>AA42+W43-X43</f>
        <v/>
      </c>
      <c r="Z43" s="44" t="n">
        <v>0</v>
      </c>
      <c r="AA43" s="44">
        <f>ROUND(Y43-Z43,2)</f>
        <v/>
      </c>
      <c r="AB43" s="44">
        <f>ROUND(AF42*N(Debts!$D$10)/12,2)</f>
        <v/>
      </c>
      <c r="AC43" s="44">
        <f>MIN(N(Debts!$E$10),AF42+AB43)</f>
        <v/>
      </c>
      <c r="AD43" s="44">
        <f>AF42+AB43-AC43</f>
        <v/>
      </c>
      <c r="AE43" s="44" t="n">
        <v>0</v>
      </c>
      <c r="AF43" s="44">
        <f>ROUND(AD43-AE43,2)</f>
        <v/>
      </c>
      <c r="AG43" s="44">
        <f>ROUND(AK42*N(Debts!$D$11)/12,2)</f>
        <v/>
      </c>
      <c r="AH43" s="44">
        <f>MIN(N(Debts!$E$11),AK42+AG43)</f>
        <v/>
      </c>
      <c r="AI43" s="44">
        <f>AK42+AG43-AH43</f>
        <v/>
      </c>
      <c r="AJ43" s="44" t="n">
        <v>0</v>
      </c>
      <c r="AK43" s="44">
        <f>ROUND(AI43-AJ43,2)</f>
        <v/>
      </c>
      <c r="AL43" s="44">
        <f>ROUND(AP42*N(Debts!$D$12)/12,2)</f>
        <v/>
      </c>
      <c r="AM43" s="44">
        <f>MIN(N(Debts!$E$12),AP42+AL43)</f>
        <v/>
      </c>
      <c r="AN43" s="44">
        <f>AP42+AL43-AM43</f>
        <v/>
      </c>
      <c r="AO43" s="44" t="n">
        <v>0</v>
      </c>
      <c r="AP43" s="44">
        <f>ROUND(AN43-AO43,2)</f>
        <v/>
      </c>
      <c r="AQ43" s="44">
        <f>ROUND(AU42*N(Debts!$D$13)/12,2)</f>
        <v/>
      </c>
      <c r="AR43" s="44">
        <f>MIN(N(Debts!$E$13),AU42+AQ43)</f>
        <v/>
      </c>
      <c r="AS43" s="44">
        <f>AU42+AQ43-AR43</f>
        <v/>
      </c>
      <c r="AT43" s="44" t="n">
        <v>0</v>
      </c>
      <c r="AU43" s="44">
        <f>ROUND(AS43-AT43,2)</f>
        <v/>
      </c>
    </row>
    <row r="44">
      <c r="A44" s="43" t="n">
        <v>37</v>
      </c>
      <c r="B44" s="45">
        <f>EDATE(Plan!$C$7,A44-1)</f>
        <v/>
      </c>
      <c r="C44" s="46" t="n">
        <v>0</v>
      </c>
      <c r="D44" s="46">
        <f>SUMIF($H$6:$AU$6,"Interest",H44:AU44)</f>
        <v/>
      </c>
      <c r="E44" s="46">
        <f>SUMIF($H$6:$AU$6,"Min paid",H44:AU44)+SUMIF($H$6:$AU$6,"Extra paid",H44:AU44)</f>
        <v/>
      </c>
      <c r="F44" s="46">
        <f>SUMIF($H$6:$AU$6,"Balance",H44:AU44)</f>
        <v/>
      </c>
      <c r="G44" s="47">
        <f>IF(AND(F44&lt;=0.005,F43&gt;0.005),A44,"")</f>
        <v/>
      </c>
      <c r="H44" s="44">
        <f>ROUND(L43*N(Debts!$D$6)/12,2)</f>
        <v/>
      </c>
      <c r="I44" s="44">
        <f>MIN(N(Debts!$E$6),L43+H44)</f>
        <v/>
      </c>
      <c r="J44" s="44">
        <f>L43+H44-I44</f>
        <v/>
      </c>
      <c r="K44" s="44" t="n">
        <v>0</v>
      </c>
      <c r="L44" s="44">
        <f>ROUND(J44-K44,2)</f>
        <v/>
      </c>
      <c r="M44" s="44">
        <f>ROUND(Q43*N(Debts!$D$7)/12,2)</f>
        <v/>
      </c>
      <c r="N44" s="44">
        <f>MIN(N(Debts!$E$7),Q43+M44)</f>
        <v/>
      </c>
      <c r="O44" s="44">
        <f>Q43+M44-N44</f>
        <v/>
      </c>
      <c r="P44" s="44" t="n">
        <v>0</v>
      </c>
      <c r="Q44" s="44">
        <f>ROUND(O44-P44,2)</f>
        <v/>
      </c>
      <c r="R44" s="44">
        <f>ROUND(V43*N(Debts!$D$8)/12,2)</f>
        <v/>
      </c>
      <c r="S44" s="44">
        <f>MIN(N(Debts!$E$8),V43+R44)</f>
        <v/>
      </c>
      <c r="T44" s="44">
        <f>V43+R44-S44</f>
        <v/>
      </c>
      <c r="U44" s="44" t="n">
        <v>0</v>
      </c>
      <c r="V44" s="44">
        <f>ROUND(T44-U44,2)</f>
        <v/>
      </c>
      <c r="W44" s="44">
        <f>ROUND(AA43*N(Debts!$D$9)/12,2)</f>
        <v/>
      </c>
      <c r="X44" s="44">
        <f>MIN(N(Debts!$E$9),AA43+W44)</f>
        <v/>
      </c>
      <c r="Y44" s="44">
        <f>AA43+W44-X44</f>
        <v/>
      </c>
      <c r="Z44" s="44" t="n">
        <v>0</v>
      </c>
      <c r="AA44" s="44">
        <f>ROUND(Y44-Z44,2)</f>
        <v/>
      </c>
      <c r="AB44" s="44">
        <f>ROUND(AF43*N(Debts!$D$10)/12,2)</f>
        <v/>
      </c>
      <c r="AC44" s="44">
        <f>MIN(N(Debts!$E$10),AF43+AB44)</f>
        <v/>
      </c>
      <c r="AD44" s="44">
        <f>AF43+AB44-AC44</f>
        <v/>
      </c>
      <c r="AE44" s="44" t="n">
        <v>0</v>
      </c>
      <c r="AF44" s="44">
        <f>ROUND(AD44-AE44,2)</f>
        <v/>
      </c>
      <c r="AG44" s="44">
        <f>ROUND(AK43*N(Debts!$D$11)/12,2)</f>
        <v/>
      </c>
      <c r="AH44" s="44">
        <f>MIN(N(Debts!$E$11),AK43+AG44)</f>
        <v/>
      </c>
      <c r="AI44" s="44">
        <f>AK43+AG44-AH44</f>
        <v/>
      </c>
      <c r="AJ44" s="44" t="n">
        <v>0</v>
      </c>
      <c r="AK44" s="44">
        <f>ROUND(AI44-AJ44,2)</f>
        <v/>
      </c>
      <c r="AL44" s="44">
        <f>ROUND(AP43*N(Debts!$D$12)/12,2)</f>
        <v/>
      </c>
      <c r="AM44" s="44">
        <f>MIN(N(Debts!$E$12),AP43+AL44)</f>
        <v/>
      </c>
      <c r="AN44" s="44">
        <f>AP43+AL44-AM44</f>
        <v/>
      </c>
      <c r="AO44" s="44" t="n">
        <v>0</v>
      </c>
      <c r="AP44" s="44">
        <f>ROUND(AN44-AO44,2)</f>
        <v/>
      </c>
      <c r="AQ44" s="44">
        <f>ROUND(AU43*N(Debts!$D$13)/12,2)</f>
        <v/>
      </c>
      <c r="AR44" s="44">
        <f>MIN(N(Debts!$E$13),AU43+AQ44)</f>
        <v/>
      </c>
      <c r="AS44" s="44">
        <f>AU43+AQ44-AR44</f>
        <v/>
      </c>
      <c r="AT44" s="44" t="n">
        <v>0</v>
      </c>
      <c r="AU44" s="44">
        <f>ROUND(AS44-AT44,2)</f>
        <v/>
      </c>
    </row>
    <row r="45">
      <c r="A45" s="43" t="n">
        <v>38</v>
      </c>
      <c r="B45" s="45">
        <f>EDATE(Plan!$C$7,A45-1)</f>
        <v/>
      </c>
      <c r="C45" s="46" t="n">
        <v>0</v>
      </c>
      <c r="D45" s="46">
        <f>SUMIF($H$6:$AU$6,"Interest",H45:AU45)</f>
        <v/>
      </c>
      <c r="E45" s="46">
        <f>SUMIF($H$6:$AU$6,"Min paid",H45:AU45)+SUMIF($H$6:$AU$6,"Extra paid",H45:AU45)</f>
        <v/>
      </c>
      <c r="F45" s="46">
        <f>SUMIF($H$6:$AU$6,"Balance",H45:AU45)</f>
        <v/>
      </c>
      <c r="G45" s="47">
        <f>IF(AND(F45&lt;=0.005,F44&gt;0.005),A45,"")</f>
        <v/>
      </c>
      <c r="H45" s="44">
        <f>ROUND(L44*N(Debts!$D$6)/12,2)</f>
        <v/>
      </c>
      <c r="I45" s="44">
        <f>MIN(N(Debts!$E$6),L44+H45)</f>
        <v/>
      </c>
      <c r="J45" s="44">
        <f>L44+H45-I45</f>
        <v/>
      </c>
      <c r="K45" s="44" t="n">
        <v>0</v>
      </c>
      <c r="L45" s="44">
        <f>ROUND(J45-K45,2)</f>
        <v/>
      </c>
      <c r="M45" s="44">
        <f>ROUND(Q44*N(Debts!$D$7)/12,2)</f>
        <v/>
      </c>
      <c r="N45" s="44">
        <f>MIN(N(Debts!$E$7),Q44+M45)</f>
        <v/>
      </c>
      <c r="O45" s="44">
        <f>Q44+M45-N45</f>
        <v/>
      </c>
      <c r="P45" s="44" t="n">
        <v>0</v>
      </c>
      <c r="Q45" s="44">
        <f>ROUND(O45-P45,2)</f>
        <v/>
      </c>
      <c r="R45" s="44">
        <f>ROUND(V44*N(Debts!$D$8)/12,2)</f>
        <v/>
      </c>
      <c r="S45" s="44">
        <f>MIN(N(Debts!$E$8),V44+R45)</f>
        <v/>
      </c>
      <c r="T45" s="44">
        <f>V44+R45-S45</f>
        <v/>
      </c>
      <c r="U45" s="44" t="n">
        <v>0</v>
      </c>
      <c r="V45" s="44">
        <f>ROUND(T45-U45,2)</f>
        <v/>
      </c>
      <c r="W45" s="44">
        <f>ROUND(AA44*N(Debts!$D$9)/12,2)</f>
        <v/>
      </c>
      <c r="X45" s="44">
        <f>MIN(N(Debts!$E$9),AA44+W45)</f>
        <v/>
      </c>
      <c r="Y45" s="44">
        <f>AA44+W45-X45</f>
        <v/>
      </c>
      <c r="Z45" s="44" t="n">
        <v>0</v>
      </c>
      <c r="AA45" s="44">
        <f>ROUND(Y45-Z45,2)</f>
        <v/>
      </c>
      <c r="AB45" s="44">
        <f>ROUND(AF44*N(Debts!$D$10)/12,2)</f>
        <v/>
      </c>
      <c r="AC45" s="44">
        <f>MIN(N(Debts!$E$10),AF44+AB45)</f>
        <v/>
      </c>
      <c r="AD45" s="44">
        <f>AF44+AB45-AC45</f>
        <v/>
      </c>
      <c r="AE45" s="44" t="n">
        <v>0</v>
      </c>
      <c r="AF45" s="44">
        <f>ROUND(AD45-AE45,2)</f>
        <v/>
      </c>
      <c r="AG45" s="44">
        <f>ROUND(AK44*N(Debts!$D$11)/12,2)</f>
        <v/>
      </c>
      <c r="AH45" s="44">
        <f>MIN(N(Debts!$E$11),AK44+AG45)</f>
        <v/>
      </c>
      <c r="AI45" s="44">
        <f>AK44+AG45-AH45</f>
        <v/>
      </c>
      <c r="AJ45" s="44" t="n">
        <v>0</v>
      </c>
      <c r="AK45" s="44">
        <f>ROUND(AI45-AJ45,2)</f>
        <v/>
      </c>
      <c r="AL45" s="44">
        <f>ROUND(AP44*N(Debts!$D$12)/12,2)</f>
        <v/>
      </c>
      <c r="AM45" s="44">
        <f>MIN(N(Debts!$E$12),AP44+AL45)</f>
        <v/>
      </c>
      <c r="AN45" s="44">
        <f>AP44+AL45-AM45</f>
        <v/>
      </c>
      <c r="AO45" s="44" t="n">
        <v>0</v>
      </c>
      <c r="AP45" s="44">
        <f>ROUND(AN45-AO45,2)</f>
        <v/>
      </c>
      <c r="AQ45" s="44">
        <f>ROUND(AU44*N(Debts!$D$13)/12,2)</f>
        <v/>
      </c>
      <c r="AR45" s="44">
        <f>MIN(N(Debts!$E$13),AU44+AQ45)</f>
        <v/>
      </c>
      <c r="AS45" s="44">
        <f>AU44+AQ45-AR45</f>
        <v/>
      </c>
      <c r="AT45" s="44" t="n">
        <v>0</v>
      </c>
      <c r="AU45" s="44">
        <f>ROUND(AS45-AT45,2)</f>
        <v/>
      </c>
    </row>
    <row r="46">
      <c r="A46" s="43" t="n">
        <v>39</v>
      </c>
      <c r="B46" s="45">
        <f>EDATE(Plan!$C$7,A46-1)</f>
        <v/>
      </c>
      <c r="C46" s="46" t="n">
        <v>0</v>
      </c>
      <c r="D46" s="46">
        <f>SUMIF($H$6:$AU$6,"Interest",H46:AU46)</f>
        <v/>
      </c>
      <c r="E46" s="46">
        <f>SUMIF($H$6:$AU$6,"Min paid",H46:AU46)+SUMIF($H$6:$AU$6,"Extra paid",H46:AU46)</f>
        <v/>
      </c>
      <c r="F46" s="46">
        <f>SUMIF($H$6:$AU$6,"Balance",H46:AU46)</f>
        <v/>
      </c>
      <c r="G46" s="47">
        <f>IF(AND(F46&lt;=0.005,F45&gt;0.005),A46,"")</f>
        <v/>
      </c>
      <c r="H46" s="44">
        <f>ROUND(L45*N(Debts!$D$6)/12,2)</f>
        <v/>
      </c>
      <c r="I46" s="44">
        <f>MIN(N(Debts!$E$6),L45+H46)</f>
        <v/>
      </c>
      <c r="J46" s="44">
        <f>L45+H46-I46</f>
        <v/>
      </c>
      <c r="K46" s="44" t="n">
        <v>0</v>
      </c>
      <c r="L46" s="44">
        <f>ROUND(J46-K46,2)</f>
        <v/>
      </c>
      <c r="M46" s="44">
        <f>ROUND(Q45*N(Debts!$D$7)/12,2)</f>
        <v/>
      </c>
      <c r="N46" s="44">
        <f>MIN(N(Debts!$E$7),Q45+M46)</f>
        <v/>
      </c>
      <c r="O46" s="44">
        <f>Q45+M46-N46</f>
        <v/>
      </c>
      <c r="P46" s="44" t="n">
        <v>0</v>
      </c>
      <c r="Q46" s="44">
        <f>ROUND(O46-P46,2)</f>
        <v/>
      </c>
      <c r="R46" s="44">
        <f>ROUND(V45*N(Debts!$D$8)/12,2)</f>
        <v/>
      </c>
      <c r="S46" s="44">
        <f>MIN(N(Debts!$E$8),V45+R46)</f>
        <v/>
      </c>
      <c r="T46" s="44">
        <f>V45+R46-S46</f>
        <v/>
      </c>
      <c r="U46" s="44" t="n">
        <v>0</v>
      </c>
      <c r="V46" s="44">
        <f>ROUND(T46-U46,2)</f>
        <v/>
      </c>
      <c r="W46" s="44">
        <f>ROUND(AA45*N(Debts!$D$9)/12,2)</f>
        <v/>
      </c>
      <c r="X46" s="44">
        <f>MIN(N(Debts!$E$9),AA45+W46)</f>
        <v/>
      </c>
      <c r="Y46" s="44">
        <f>AA45+W46-X46</f>
        <v/>
      </c>
      <c r="Z46" s="44" t="n">
        <v>0</v>
      </c>
      <c r="AA46" s="44">
        <f>ROUND(Y46-Z46,2)</f>
        <v/>
      </c>
      <c r="AB46" s="44">
        <f>ROUND(AF45*N(Debts!$D$10)/12,2)</f>
        <v/>
      </c>
      <c r="AC46" s="44">
        <f>MIN(N(Debts!$E$10),AF45+AB46)</f>
        <v/>
      </c>
      <c r="AD46" s="44">
        <f>AF45+AB46-AC46</f>
        <v/>
      </c>
      <c r="AE46" s="44" t="n">
        <v>0</v>
      </c>
      <c r="AF46" s="44">
        <f>ROUND(AD46-AE46,2)</f>
        <v/>
      </c>
      <c r="AG46" s="44">
        <f>ROUND(AK45*N(Debts!$D$11)/12,2)</f>
        <v/>
      </c>
      <c r="AH46" s="44">
        <f>MIN(N(Debts!$E$11),AK45+AG46)</f>
        <v/>
      </c>
      <c r="AI46" s="44">
        <f>AK45+AG46-AH46</f>
        <v/>
      </c>
      <c r="AJ46" s="44" t="n">
        <v>0</v>
      </c>
      <c r="AK46" s="44">
        <f>ROUND(AI46-AJ46,2)</f>
        <v/>
      </c>
      <c r="AL46" s="44">
        <f>ROUND(AP45*N(Debts!$D$12)/12,2)</f>
        <v/>
      </c>
      <c r="AM46" s="44">
        <f>MIN(N(Debts!$E$12),AP45+AL46)</f>
        <v/>
      </c>
      <c r="AN46" s="44">
        <f>AP45+AL46-AM46</f>
        <v/>
      </c>
      <c r="AO46" s="44" t="n">
        <v>0</v>
      </c>
      <c r="AP46" s="44">
        <f>ROUND(AN46-AO46,2)</f>
        <v/>
      </c>
      <c r="AQ46" s="44">
        <f>ROUND(AU45*N(Debts!$D$13)/12,2)</f>
        <v/>
      </c>
      <c r="AR46" s="44">
        <f>MIN(N(Debts!$E$13),AU45+AQ46)</f>
        <v/>
      </c>
      <c r="AS46" s="44">
        <f>AU45+AQ46-AR46</f>
        <v/>
      </c>
      <c r="AT46" s="44" t="n">
        <v>0</v>
      </c>
      <c r="AU46" s="44">
        <f>ROUND(AS46-AT46,2)</f>
        <v/>
      </c>
    </row>
    <row r="47">
      <c r="A47" s="43" t="n">
        <v>40</v>
      </c>
      <c r="B47" s="45">
        <f>EDATE(Plan!$C$7,A47-1)</f>
        <v/>
      </c>
      <c r="C47" s="46" t="n">
        <v>0</v>
      </c>
      <c r="D47" s="46">
        <f>SUMIF($H$6:$AU$6,"Interest",H47:AU47)</f>
        <v/>
      </c>
      <c r="E47" s="46">
        <f>SUMIF($H$6:$AU$6,"Min paid",H47:AU47)+SUMIF($H$6:$AU$6,"Extra paid",H47:AU47)</f>
        <v/>
      </c>
      <c r="F47" s="46">
        <f>SUMIF($H$6:$AU$6,"Balance",H47:AU47)</f>
        <v/>
      </c>
      <c r="G47" s="47">
        <f>IF(AND(F47&lt;=0.005,F46&gt;0.005),A47,"")</f>
        <v/>
      </c>
      <c r="H47" s="44">
        <f>ROUND(L46*N(Debts!$D$6)/12,2)</f>
        <v/>
      </c>
      <c r="I47" s="44">
        <f>MIN(N(Debts!$E$6),L46+H47)</f>
        <v/>
      </c>
      <c r="J47" s="44">
        <f>L46+H47-I47</f>
        <v/>
      </c>
      <c r="K47" s="44" t="n">
        <v>0</v>
      </c>
      <c r="L47" s="44">
        <f>ROUND(J47-K47,2)</f>
        <v/>
      </c>
      <c r="M47" s="44">
        <f>ROUND(Q46*N(Debts!$D$7)/12,2)</f>
        <v/>
      </c>
      <c r="N47" s="44">
        <f>MIN(N(Debts!$E$7),Q46+M47)</f>
        <v/>
      </c>
      <c r="O47" s="44">
        <f>Q46+M47-N47</f>
        <v/>
      </c>
      <c r="P47" s="44" t="n">
        <v>0</v>
      </c>
      <c r="Q47" s="44">
        <f>ROUND(O47-P47,2)</f>
        <v/>
      </c>
      <c r="R47" s="44">
        <f>ROUND(V46*N(Debts!$D$8)/12,2)</f>
        <v/>
      </c>
      <c r="S47" s="44">
        <f>MIN(N(Debts!$E$8),V46+R47)</f>
        <v/>
      </c>
      <c r="T47" s="44">
        <f>V46+R47-S47</f>
        <v/>
      </c>
      <c r="U47" s="44" t="n">
        <v>0</v>
      </c>
      <c r="V47" s="44">
        <f>ROUND(T47-U47,2)</f>
        <v/>
      </c>
      <c r="W47" s="44">
        <f>ROUND(AA46*N(Debts!$D$9)/12,2)</f>
        <v/>
      </c>
      <c r="X47" s="44">
        <f>MIN(N(Debts!$E$9),AA46+W47)</f>
        <v/>
      </c>
      <c r="Y47" s="44">
        <f>AA46+W47-X47</f>
        <v/>
      </c>
      <c r="Z47" s="44" t="n">
        <v>0</v>
      </c>
      <c r="AA47" s="44">
        <f>ROUND(Y47-Z47,2)</f>
        <v/>
      </c>
      <c r="AB47" s="44">
        <f>ROUND(AF46*N(Debts!$D$10)/12,2)</f>
        <v/>
      </c>
      <c r="AC47" s="44">
        <f>MIN(N(Debts!$E$10),AF46+AB47)</f>
        <v/>
      </c>
      <c r="AD47" s="44">
        <f>AF46+AB47-AC47</f>
        <v/>
      </c>
      <c r="AE47" s="44" t="n">
        <v>0</v>
      </c>
      <c r="AF47" s="44">
        <f>ROUND(AD47-AE47,2)</f>
        <v/>
      </c>
      <c r="AG47" s="44">
        <f>ROUND(AK46*N(Debts!$D$11)/12,2)</f>
        <v/>
      </c>
      <c r="AH47" s="44">
        <f>MIN(N(Debts!$E$11),AK46+AG47)</f>
        <v/>
      </c>
      <c r="AI47" s="44">
        <f>AK46+AG47-AH47</f>
        <v/>
      </c>
      <c r="AJ47" s="44" t="n">
        <v>0</v>
      </c>
      <c r="AK47" s="44">
        <f>ROUND(AI47-AJ47,2)</f>
        <v/>
      </c>
      <c r="AL47" s="44">
        <f>ROUND(AP46*N(Debts!$D$12)/12,2)</f>
        <v/>
      </c>
      <c r="AM47" s="44">
        <f>MIN(N(Debts!$E$12),AP46+AL47)</f>
        <v/>
      </c>
      <c r="AN47" s="44">
        <f>AP46+AL47-AM47</f>
        <v/>
      </c>
      <c r="AO47" s="44" t="n">
        <v>0</v>
      </c>
      <c r="AP47" s="44">
        <f>ROUND(AN47-AO47,2)</f>
        <v/>
      </c>
      <c r="AQ47" s="44">
        <f>ROUND(AU46*N(Debts!$D$13)/12,2)</f>
        <v/>
      </c>
      <c r="AR47" s="44">
        <f>MIN(N(Debts!$E$13),AU46+AQ47)</f>
        <v/>
      </c>
      <c r="AS47" s="44">
        <f>AU46+AQ47-AR47</f>
        <v/>
      </c>
      <c r="AT47" s="44" t="n">
        <v>0</v>
      </c>
      <c r="AU47" s="44">
        <f>ROUND(AS47-AT47,2)</f>
        <v/>
      </c>
    </row>
    <row r="48">
      <c r="A48" s="43" t="n">
        <v>41</v>
      </c>
      <c r="B48" s="45">
        <f>EDATE(Plan!$C$7,A48-1)</f>
        <v/>
      </c>
      <c r="C48" s="46" t="n">
        <v>0</v>
      </c>
      <c r="D48" s="46">
        <f>SUMIF($H$6:$AU$6,"Interest",H48:AU48)</f>
        <v/>
      </c>
      <c r="E48" s="46">
        <f>SUMIF($H$6:$AU$6,"Min paid",H48:AU48)+SUMIF($H$6:$AU$6,"Extra paid",H48:AU48)</f>
        <v/>
      </c>
      <c r="F48" s="46">
        <f>SUMIF($H$6:$AU$6,"Balance",H48:AU48)</f>
        <v/>
      </c>
      <c r="G48" s="47">
        <f>IF(AND(F48&lt;=0.005,F47&gt;0.005),A48,"")</f>
        <v/>
      </c>
      <c r="H48" s="44">
        <f>ROUND(L47*N(Debts!$D$6)/12,2)</f>
        <v/>
      </c>
      <c r="I48" s="44">
        <f>MIN(N(Debts!$E$6),L47+H48)</f>
        <v/>
      </c>
      <c r="J48" s="44">
        <f>L47+H48-I48</f>
        <v/>
      </c>
      <c r="K48" s="44" t="n">
        <v>0</v>
      </c>
      <c r="L48" s="44">
        <f>ROUND(J48-K48,2)</f>
        <v/>
      </c>
      <c r="M48" s="44">
        <f>ROUND(Q47*N(Debts!$D$7)/12,2)</f>
        <v/>
      </c>
      <c r="N48" s="44">
        <f>MIN(N(Debts!$E$7),Q47+M48)</f>
        <v/>
      </c>
      <c r="O48" s="44">
        <f>Q47+M48-N48</f>
        <v/>
      </c>
      <c r="P48" s="44" t="n">
        <v>0</v>
      </c>
      <c r="Q48" s="44">
        <f>ROUND(O48-P48,2)</f>
        <v/>
      </c>
      <c r="R48" s="44">
        <f>ROUND(V47*N(Debts!$D$8)/12,2)</f>
        <v/>
      </c>
      <c r="S48" s="44">
        <f>MIN(N(Debts!$E$8),V47+R48)</f>
        <v/>
      </c>
      <c r="T48" s="44">
        <f>V47+R48-S48</f>
        <v/>
      </c>
      <c r="U48" s="44" t="n">
        <v>0</v>
      </c>
      <c r="V48" s="44">
        <f>ROUND(T48-U48,2)</f>
        <v/>
      </c>
      <c r="W48" s="44">
        <f>ROUND(AA47*N(Debts!$D$9)/12,2)</f>
        <v/>
      </c>
      <c r="X48" s="44">
        <f>MIN(N(Debts!$E$9),AA47+W48)</f>
        <v/>
      </c>
      <c r="Y48" s="44">
        <f>AA47+W48-X48</f>
        <v/>
      </c>
      <c r="Z48" s="44" t="n">
        <v>0</v>
      </c>
      <c r="AA48" s="44">
        <f>ROUND(Y48-Z48,2)</f>
        <v/>
      </c>
      <c r="AB48" s="44">
        <f>ROUND(AF47*N(Debts!$D$10)/12,2)</f>
        <v/>
      </c>
      <c r="AC48" s="44">
        <f>MIN(N(Debts!$E$10),AF47+AB48)</f>
        <v/>
      </c>
      <c r="AD48" s="44">
        <f>AF47+AB48-AC48</f>
        <v/>
      </c>
      <c r="AE48" s="44" t="n">
        <v>0</v>
      </c>
      <c r="AF48" s="44">
        <f>ROUND(AD48-AE48,2)</f>
        <v/>
      </c>
      <c r="AG48" s="44">
        <f>ROUND(AK47*N(Debts!$D$11)/12,2)</f>
        <v/>
      </c>
      <c r="AH48" s="44">
        <f>MIN(N(Debts!$E$11),AK47+AG48)</f>
        <v/>
      </c>
      <c r="AI48" s="44">
        <f>AK47+AG48-AH48</f>
        <v/>
      </c>
      <c r="AJ48" s="44" t="n">
        <v>0</v>
      </c>
      <c r="AK48" s="44">
        <f>ROUND(AI48-AJ48,2)</f>
        <v/>
      </c>
      <c r="AL48" s="44">
        <f>ROUND(AP47*N(Debts!$D$12)/12,2)</f>
        <v/>
      </c>
      <c r="AM48" s="44">
        <f>MIN(N(Debts!$E$12),AP47+AL48)</f>
        <v/>
      </c>
      <c r="AN48" s="44">
        <f>AP47+AL48-AM48</f>
        <v/>
      </c>
      <c r="AO48" s="44" t="n">
        <v>0</v>
      </c>
      <c r="AP48" s="44">
        <f>ROUND(AN48-AO48,2)</f>
        <v/>
      </c>
      <c r="AQ48" s="44">
        <f>ROUND(AU47*N(Debts!$D$13)/12,2)</f>
        <v/>
      </c>
      <c r="AR48" s="44">
        <f>MIN(N(Debts!$E$13),AU47+AQ48)</f>
        <v/>
      </c>
      <c r="AS48" s="44">
        <f>AU47+AQ48-AR48</f>
        <v/>
      </c>
      <c r="AT48" s="44" t="n">
        <v>0</v>
      </c>
      <c r="AU48" s="44">
        <f>ROUND(AS48-AT48,2)</f>
        <v/>
      </c>
    </row>
    <row r="49">
      <c r="A49" s="43" t="n">
        <v>42</v>
      </c>
      <c r="B49" s="45">
        <f>EDATE(Plan!$C$7,A49-1)</f>
        <v/>
      </c>
      <c r="C49" s="46" t="n">
        <v>0</v>
      </c>
      <c r="D49" s="46">
        <f>SUMIF($H$6:$AU$6,"Interest",H49:AU49)</f>
        <v/>
      </c>
      <c r="E49" s="46">
        <f>SUMIF($H$6:$AU$6,"Min paid",H49:AU49)+SUMIF($H$6:$AU$6,"Extra paid",H49:AU49)</f>
        <v/>
      </c>
      <c r="F49" s="46">
        <f>SUMIF($H$6:$AU$6,"Balance",H49:AU49)</f>
        <v/>
      </c>
      <c r="G49" s="47">
        <f>IF(AND(F49&lt;=0.005,F48&gt;0.005),A49,"")</f>
        <v/>
      </c>
      <c r="H49" s="44">
        <f>ROUND(L48*N(Debts!$D$6)/12,2)</f>
        <v/>
      </c>
      <c r="I49" s="44">
        <f>MIN(N(Debts!$E$6),L48+H49)</f>
        <v/>
      </c>
      <c r="J49" s="44">
        <f>L48+H49-I49</f>
        <v/>
      </c>
      <c r="K49" s="44" t="n">
        <v>0</v>
      </c>
      <c r="L49" s="44">
        <f>ROUND(J49-K49,2)</f>
        <v/>
      </c>
      <c r="M49" s="44">
        <f>ROUND(Q48*N(Debts!$D$7)/12,2)</f>
        <v/>
      </c>
      <c r="N49" s="44">
        <f>MIN(N(Debts!$E$7),Q48+M49)</f>
        <v/>
      </c>
      <c r="O49" s="44">
        <f>Q48+M49-N49</f>
        <v/>
      </c>
      <c r="P49" s="44" t="n">
        <v>0</v>
      </c>
      <c r="Q49" s="44">
        <f>ROUND(O49-P49,2)</f>
        <v/>
      </c>
      <c r="R49" s="44">
        <f>ROUND(V48*N(Debts!$D$8)/12,2)</f>
        <v/>
      </c>
      <c r="S49" s="44">
        <f>MIN(N(Debts!$E$8),V48+R49)</f>
        <v/>
      </c>
      <c r="T49" s="44">
        <f>V48+R49-S49</f>
        <v/>
      </c>
      <c r="U49" s="44" t="n">
        <v>0</v>
      </c>
      <c r="V49" s="44">
        <f>ROUND(T49-U49,2)</f>
        <v/>
      </c>
      <c r="W49" s="44">
        <f>ROUND(AA48*N(Debts!$D$9)/12,2)</f>
        <v/>
      </c>
      <c r="X49" s="44">
        <f>MIN(N(Debts!$E$9),AA48+W49)</f>
        <v/>
      </c>
      <c r="Y49" s="44">
        <f>AA48+W49-X49</f>
        <v/>
      </c>
      <c r="Z49" s="44" t="n">
        <v>0</v>
      </c>
      <c r="AA49" s="44">
        <f>ROUND(Y49-Z49,2)</f>
        <v/>
      </c>
      <c r="AB49" s="44">
        <f>ROUND(AF48*N(Debts!$D$10)/12,2)</f>
        <v/>
      </c>
      <c r="AC49" s="44">
        <f>MIN(N(Debts!$E$10),AF48+AB49)</f>
        <v/>
      </c>
      <c r="AD49" s="44">
        <f>AF48+AB49-AC49</f>
        <v/>
      </c>
      <c r="AE49" s="44" t="n">
        <v>0</v>
      </c>
      <c r="AF49" s="44">
        <f>ROUND(AD49-AE49,2)</f>
        <v/>
      </c>
      <c r="AG49" s="44">
        <f>ROUND(AK48*N(Debts!$D$11)/12,2)</f>
        <v/>
      </c>
      <c r="AH49" s="44">
        <f>MIN(N(Debts!$E$11),AK48+AG49)</f>
        <v/>
      </c>
      <c r="AI49" s="44">
        <f>AK48+AG49-AH49</f>
        <v/>
      </c>
      <c r="AJ49" s="44" t="n">
        <v>0</v>
      </c>
      <c r="AK49" s="44">
        <f>ROUND(AI49-AJ49,2)</f>
        <v/>
      </c>
      <c r="AL49" s="44">
        <f>ROUND(AP48*N(Debts!$D$12)/12,2)</f>
        <v/>
      </c>
      <c r="AM49" s="44">
        <f>MIN(N(Debts!$E$12),AP48+AL49)</f>
        <v/>
      </c>
      <c r="AN49" s="44">
        <f>AP48+AL49-AM49</f>
        <v/>
      </c>
      <c r="AO49" s="44" t="n">
        <v>0</v>
      </c>
      <c r="AP49" s="44">
        <f>ROUND(AN49-AO49,2)</f>
        <v/>
      </c>
      <c r="AQ49" s="44">
        <f>ROUND(AU48*N(Debts!$D$13)/12,2)</f>
        <v/>
      </c>
      <c r="AR49" s="44">
        <f>MIN(N(Debts!$E$13),AU48+AQ49)</f>
        <v/>
      </c>
      <c r="AS49" s="44">
        <f>AU48+AQ49-AR49</f>
        <v/>
      </c>
      <c r="AT49" s="44" t="n">
        <v>0</v>
      </c>
      <c r="AU49" s="44">
        <f>ROUND(AS49-AT49,2)</f>
        <v/>
      </c>
    </row>
    <row r="50">
      <c r="A50" s="43" t="n">
        <v>43</v>
      </c>
      <c r="B50" s="45">
        <f>EDATE(Plan!$C$7,A50-1)</f>
        <v/>
      </c>
      <c r="C50" s="46" t="n">
        <v>0</v>
      </c>
      <c r="D50" s="46">
        <f>SUMIF($H$6:$AU$6,"Interest",H50:AU50)</f>
        <v/>
      </c>
      <c r="E50" s="46">
        <f>SUMIF($H$6:$AU$6,"Min paid",H50:AU50)+SUMIF($H$6:$AU$6,"Extra paid",H50:AU50)</f>
        <v/>
      </c>
      <c r="F50" s="46">
        <f>SUMIF($H$6:$AU$6,"Balance",H50:AU50)</f>
        <v/>
      </c>
      <c r="G50" s="47">
        <f>IF(AND(F50&lt;=0.005,F49&gt;0.005),A50,"")</f>
        <v/>
      </c>
      <c r="H50" s="44">
        <f>ROUND(L49*N(Debts!$D$6)/12,2)</f>
        <v/>
      </c>
      <c r="I50" s="44">
        <f>MIN(N(Debts!$E$6),L49+H50)</f>
        <v/>
      </c>
      <c r="J50" s="44">
        <f>L49+H50-I50</f>
        <v/>
      </c>
      <c r="K50" s="44" t="n">
        <v>0</v>
      </c>
      <c r="L50" s="44">
        <f>ROUND(J50-K50,2)</f>
        <v/>
      </c>
      <c r="M50" s="44">
        <f>ROUND(Q49*N(Debts!$D$7)/12,2)</f>
        <v/>
      </c>
      <c r="N50" s="44">
        <f>MIN(N(Debts!$E$7),Q49+M50)</f>
        <v/>
      </c>
      <c r="O50" s="44">
        <f>Q49+M50-N50</f>
        <v/>
      </c>
      <c r="P50" s="44" t="n">
        <v>0</v>
      </c>
      <c r="Q50" s="44">
        <f>ROUND(O50-P50,2)</f>
        <v/>
      </c>
      <c r="R50" s="44">
        <f>ROUND(V49*N(Debts!$D$8)/12,2)</f>
        <v/>
      </c>
      <c r="S50" s="44">
        <f>MIN(N(Debts!$E$8),V49+R50)</f>
        <v/>
      </c>
      <c r="T50" s="44">
        <f>V49+R50-S50</f>
        <v/>
      </c>
      <c r="U50" s="44" t="n">
        <v>0</v>
      </c>
      <c r="V50" s="44">
        <f>ROUND(T50-U50,2)</f>
        <v/>
      </c>
      <c r="W50" s="44">
        <f>ROUND(AA49*N(Debts!$D$9)/12,2)</f>
        <v/>
      </c>
      <c r="X50" s="44">
        <f>MIN(N(Debts!$E$9),AA49+W50)</f>
        <v/>
      </c>
      <c r="Y50" s="44">
        <f>AA49+W50-X50</f>
        <v/>
      </c>
      <c r="Z50" s="44" t="n">
        <v>0</v>
      </c>
      <c r="AA50" s="44">
        <f>ROUND(Y50-Z50,2)</f>
        <v/>
      </c>
      <c r="AB50" s="44">
        <f>ROUND(AF49*N(Debts!$D$10)/12,2)</f>
        <v/>
      </c>
      <c r="AC50" s="44">
        <f>MIN(N(Debts!$E$10),AF49+AB50)</f>
        <v/>
      </c>
      <c r="AD50" s="44">
        <f>AF49+AB50-AC50</f>
        <v/>
      </c>
      <c r="AE50" s="44" t="n">
        <v>0</v>
      </c>
      <c r="AF50" s="44">
        <f>ROUND(AD50-AE50,2)</f>
        <v/>
      </c>
      <c r="AG50" s="44">
        <f>ROUND(AK49*N(Debts!$D$11)/12,2)</f>
        <v/>
      </c>
      <c r="AH50" s="44">
        <f>MIN(N(Debts!$E$11),AK49+AG50)</f>
        <v/>
      </c>
      <c r="AI50" s="44">
        <f>AK49+AG50-AH50</f>
        <v/>
      </c>
      <c r="AJ50" s="44" t="n">
        <v>0</v>
      </c>
      <c r="AK50" s="44">
        <f>ROUND(AI50-AJ50,2)</f>
        <v/>
      </c>
      <c r="AL50" s="44">
        <f>ROUND(AP49*N(Debts!$D$12)/12,2)</f>
        <v/>
      </c>
      <c r="AM50" s="44">
        <f>MIN(N(Debts!$E$12),AP49+AL50)</f>
        <v/>
      </c>
      <c r="AN50" s="44">
        <f>AP49+AL50-AM50</f>
        <v/>
      </c>
      <c r="AO50" s="44" t="n">
        <v>0</v>
      </c>
      <c r="AP50" s="44">
        <f>ROUND(AN50-AO50,2)</f>
        <v/>
      </c>
      <c r="AQ50" s="44">
        <f>ROUND(AU49*N(Debts!$D$13)/12,2)</f>
        <v/>
      </c>
      <c r="AR50" s="44">
        <f>MIN(N(Debts!$E$13),AU49+AQ50)</f>
        <v/>
      </c>
      <c r="AS50" s="44">
        <f>AU49+AQ50-AR50</f>
        <v/>
      </c>
      <c r="AT50" s="44" t="n">
        <v>0</v>
      </c>
      <c r="AU50" s="44">
        <f>ROUND(AS50-AT50,2)</f>
        <v/>
      </c>
    </row>
    <row r="51">
      <c r="A51" s="43" t="n">
        <v>44</v>
      </c>
      <c r="B51" s="45">
        <f>EDATE(Plan!$C$7,A51-1)</f>
        <v/>
      </c>
      <c r="C51" s="46" t="n">
        <v>0</v>
      </c>
      <c r="D51" s="46">
        <f>SUMIF($H$6:$AU$6,"Interest",H51:AU51)</f>
        <v/>
      </c>
      <c r="E51" s="46">
        <f>SUMIF($H$6:$AU$6,"Min paid",H51:AU51)+SUMIF($H$6:$AU$6,"Extra paid",H51:AU51)</f>
        <v/>
      </c>
      <c r="F51" s="46">
        <f>SUMIF($H$6:$AU$6,"Balance",H51:AU51)</f>
        <v/>
      </c>
      <c r="G51" s="47">
        <f>IF(AND(F51&lt;=0.005,F50&gt;0.005),A51,"")</f>
        <v/>
      </c>
      <c r="H51" s="44">
        <f>ROUND(L50*N(Debts!$D$6)/12,2)</f>
        <v/>
      </c>
      <c r="I51" s="44">
        <f>MIN(N(Debts!$E$6),L50+H51)</f>
        <v/>
      </c>
      <c r="J51" s="44">
        <f>L50+H51-I51</f>
        <v/>
      </c>
      <c r="K51" s="44" t="n">
        <v>0</v>
      </c>
      <c r="L51" s="44">
        <f>ROUND(J51-K51,2)</f>
        <v/>
      </c>
      <c r="M51" s="44">
        <f>ROUND(Q50*N(Debts!$D$7)/12,2)</f>
        <v/>
      </c>
      <c r="N51" s="44">
        <f>MIN(N(Debts!$E$7),Q50+M51)</f>
        <v/>
      </c>
      <c r="O51" s="44">
        <f>Q50+M51-N51</f>
        <v/>
      </c>
      <c r="P51" s="44" t="n">
        <v>0</v>
      </c>
      <c r="Q51" s="44">
        <f>ROUND(O51-P51,2)</f>
        <v/>
      </c>
      <c r="R51" s="44">
        <f>ROUND(V50*N(Debts!$D$8)/12,2)</f>
        <v/>
      </c>
      <c r="S51" s="44">
        <f>MIN(N(Debts!$E$8),V50+R51)</f>
        <v/>
      </c>
      <c r="T51" s="44">
        <f>V50+R51-S51</f>
        <v/>
      </c>
      <c r="U51" s="44" t="n">
        <v>0</v>
      </c>
      <c r="V51" s="44">
        <f>ROUND(T51-U51,2)</f>
        <v/>
      </c>
      <c r="W51" s="44">
        <f>ROUND(AA50*N(Debts!$D$9)/12,2)</f>
        <v/>
      </c>
      <c r="X51" s="44">
        <f>MIN(N(Debts!$E$9),AA50+W51)</f>
        <v/>
      </c>
      <c r="Y51" s="44">
        <f>AA50+W51-X51</f>
        <v/>
      </c>
      <c r="Z51" s="44" t="n">
        <v>0</v>
      </c>
      <c r="AA51" s="44">
        <f>ROUND(Y51-Z51,2)</f>
        <v/>
      </c>
      <c r="AB51" s="44">
        <f>ROUND(AF50*N(Debts!$D$10)/12,2)</f>
        <v/>
      </c>
      <c r="AC51" s="44">
        <f>MIN(N(Debts!$E$10),AF50+AB51)</f>
        <v/>
      </c>
      <c r="AD51" s="44">
        <f>AF50+AB51-AC51</f>
        <v/>
      </c>
      <c r="AE51" s="44" t="n">
        <v>0</v>
      </c>
      <c r="AF51" s="44">
        <f>ROUND(AD51-AE51,2)</f>
        <v/>
      </c>
      <c r="AG51" s="44">
        <f>ROUND(AK50*N(Debts!$D$11)/12,2)</f>
        <v/>
      </c>
      <c r="AH51" s="44">
        <f>MIN(N(Debts!$E$11),AK50+AG51)</f>
        <v/>
      </c>
      <c r="AI51" s="44">
        <f>AK50+AG51-AH51</f>
        <v/>
      </c>
      <c r="AJ51" s="44" t="n">
        <v>0</v>
      </c>
      <c r="AK51" s="44">
        <f>ROUND(AI51-AJ51,2)</f>
        <v/>
      </c>
      <c r="AL51" s="44">
        <f>ROUND(AP50*N(Debts!$D$12)/12,2)</f>
        <v/>
      </c>
      <c r="AM51" s="44">
        <f>MIN(N(Debts!$E$12),AP50+AL51)</f>
        <v/>
      </c>
      <c r="AN51" s="44">
        <f>AP50+AL51-AM51</f>
        <v/>
      </c>
      <c r="AO51" s="44" t="n">
        <v>0</v>
      </c>
      <c r="AP51" s="44">
        <f>ROUND(AN51-AO51,2)</f>
        <v/>
      </c>
      <c r="AQ51" s="44">
        <f>ROUND(AU50*N(Debts!$D$13)/12,2)</f>
        <v/>
      </c>
      <c r="AR51" s="44">
        <f>MIN(N(Debts!$E$13),AU50+AQ51)</f>
        <v/>
      </c>
      <c r="AS51" s="44">
        <f>AU50+AQ51-AR51</f>
        <v/>
      </c>
      <c r="AT51" s="44" t="n">
        <v>0</v>
      </c>
      <c r="AU51" s="44">
        <f>ROUND(AS51-AT51,2)</f>
        <v/>
      </c>
    </row>
    <row r="52">
      <c r="A52" s="43" t="n">
        <v>45</v>
      </c>
      <c r="B52" s="45">
        <f>EDATE(Plan!$C$7,A52-1)</f>
        <v/>
      </c>
      <c r="C52" s="46" t="n">
        <v>0</v>
      </c>
      <c r="D52" s="46">
        <f>SUMIF($H$6:$AU$6,"Interest",H52:AU52)</f>
        <v/>
      </c>
      <c r="E52" s="46">
        <f>SUMIF($H$6:$AU$6,"Min paid",H52:AU52)+SUMIF($H$6:$AU$6,"Extra paid",H52:AU52)</f>
        <v/>
      </c>
      <c r="F52" s="46">
        <f>SUMIF($H$6:$AU$6,"Balance",H52:AU52)</f>
        <v/>
      </c>
      <c r="G52" s="47">
        <f>IF(AND(F52&lt;=0.005,F51&gt;0.005),A52,"")</f>
        <v/>
      </c>
      <c r="H52" s="44">
        <f>ROUND(L51*N(Debts!$D$6)/12,2)</f>
        <v/>
      </c>
      <c r="I52" s="44">
        <f>MIN(N(Debts!$E$6),L51+H52)</f>
        <v/>
      </c>
      <c r="J52" s="44">
        <f>L51+H52-I52</f>
        <v/>
      </c>
      <c r="K52" s="44" t="n">
        <v>0</v>
      </c>
      <c r="L52" s="44">
        <f>ROUND(J52-K52,2)</f>
        <v/>
      </c>
      <c r="M52" s="44">
        <f>ROUND(Q51*N(Debts!$D$7)/12,2)</f>
        <v/>
      </c>
      <c r="N52" s="44">
        <f>MIN(N(Debts!$E$7),Q51+M52)</f>
        <v/>
      </c>
      <c r="O52" s="44">
        <f>Q51+M52-N52</f>
        <v/>
      </c>
      <c r="P52" s="44" t="n">
        <v>0</v>
      </c>
      <c r="Q52" s="44">
        <f>ROUND(O52-P52,2)</f>
        <v/>
      </c>
      <c r="R52" s="44">
        <f>ROUND(V51*N(Debts!$D$8)/12,2)</f>
        <v/>
      </c>
      <c r="S52" s="44">
        <f>MIN(N(Debts!$E$8),V51+R52)</f>
        <v/>
      </c>
      <c r="T52" s="44">
        <f>V51+R52-S52</f>
        <v/>
      </c>
      <c r="U52" s="44" t="n">
        <v>0</v>
      </c>
      <c r="V52" s="44">
        <f>ROUND(T52-U52,2)</f>
        <v/>
      </c>
      <c r="W52" s="44">
        <f>ROUND(AA51*N(Debts!$D$9)/12,2)</f>
        <v/>
      </c>
      <c r="X52" s="44">
        <f>MIN(N(Debts!$E$9),AA51+W52)</f>
        <v/>
      </c>
      <c r="Y52" s="44">
        <f>AA51+W52-X52</f>
        <v/>
      </c>
      <c r="Z52" s="44" t="n">
        <v>0</v>
      </c>
      <c r="AA52" s="44">
        <f>ROUND(Y52-Z52,2)</f>
        <v/>
      </c>
      <c r="AB52" s="44">
        <f>ROUND(AF51*N(Debts!$D$10)/12,2)</f>
        <v/>
      </c>
      <c r="AC52" s="44">
        <f>MIN(N(Debts!$E$10),AF51+AB52)</f>
        <v/>
      </c>
      <c r="AD52" s="44">
        <f>AF51+AB52-AC52</f>
        <v/>
      </c>
      <c r="AE52" s="44" t="n">
        <v>0</v>
      </c>
      <c r="AF52" s="44">
        <f>ROUND(AD52-AE52,2)</f>
        <v/>
      </c>
      <c r="AG52" s="44">
        <f>ROUND(AK51*N(Debts!$D$11)/12,2)</f>
        <v/>
      </c>
      <c r="AH52" s="44">
        <f>MIN(N(Debts!$E$11),AK51+AG52)</f>
        <v/>
      </c>
      <c r="AI52" s="44">
        <f>AK51+AG52-AH52</f>
        <v/>
      </c>
      <c r="AJ52" s="44" t="n">
        <v>0</v>
      </c>
      <c r="AK52" s="44">
        <f>ROUND(AI52-AJ52,2)</f>
        <v/>
      </c>
      <c r="AL52" s="44">
        <f>ROUND(AP51*N(Debts!$D$12)/12,2)</f>
        <v/>
      </c>
      <c r="AM52" s="44">
        <f>MIN(N(Debts!$E$12),AP51+AL52)</f>
        <v/>
      </c>
      <c r="AN52" s="44">
        <f>AP51+AL52-AM52</f>
        <v/>
      </c>
      <c r="AO52" s="44" t="n">
        <v>0</v>
      </c>
      <c r="AP52" s="44">
        <f>ROUND(AN52-AO52,2)</f>
        <v/>
      </c>
      <c r="AQ52" s="44">
        <f>ROUND(AU51*N(Debts!$D$13)/12,2)</f>
        <v/>
      </c>
      <c r="AR52" s="44">
        <f>MIN(N(Debts!$E$13),AU51+AQ52)</f>
        <v/>
      </c>
      <c r="AS52" s="44">
        <f>AU51+AQ52-AR52</f>
        <v/>
      </c>
      <c r="AT52" s="44" t="n">
        <v>0</v>
      </c>
      <c r="AU52" s="44">
        <f>ROUND(AS52-AT52,2)</f>
        <v/>
      </c>
    </row>
    <row r="53">
      <c r="A53" s="43" t="n">
        <v>46</v>
      </c>
      <c r="B53" s="45">
        <f>EDATE(Plan!$C$7,A53-1)</f>
        <v/>
      </c>
      <c r="C53" s="46" t="n">
        <v>0</v>
      </c>
      <c r="D53" s="46">
        <f>SUMIF($H$6:$AU$6,"Interest",H53:AU53)</f>
        <v/>
      </c>
      <c r="E53" s="46">
        <f>SUMIF($H$6:$AU$6,"Min paid",H53:AU53)+SUMIF($H$6:$AU$6,"Extra paid",H53:AU53)</f>
        <v/>
      </c>
      <c r="F53" s="46">
        <f>SUMIF($H$6:$AU$6,"Balance",H53:AU53)</f>
        <v/>
      </c>
      <c r="G53" s="47">
        <f>IF(AND(F53&lt;=0.005,F52&gt;0.005),A53,"")</f>
        <v/>
      </c>
      <c r="H53" s="44">
        <f>ROUND(L52*N(Debts!$D$6)/12,2)</f>
        <v/>
      </c>
      <c r="I53" s="44">
        <f>MIN(N(Debts!$E$6),L52+H53)</f>
        <v/>
      </c>
      <c r="J53" s="44">
        <f>L52+H53-I53</f>
        <v/>
      </c>
      <c r="K53" s="44" t="n">
        <v>0</v>
      </c>
      <c r="L53" s="44">
        <f>ROUND(J53-K53,2)</f>
        <v/>
      </c>
      <c r="M53" s="44">
        <f>ROUND(Q52*N(Debts!$D$7)/12,2)</f>
        <v/>
      </c>
      <c r="N53" s="44">
        <f>MIN(N(Debts!$E$7),Q52+M53)</f>
        <v/>
      </c>
      <c r="O53" s="44">
        <f>Q52+M53-N53</f>
        <v/>
      </c>
      <c r="P53" s="44" t="n">
        <v>0</v>
      </c>
      <c r="Q53" s="44">
        <f>ROUND(O53-P53,2)</f>
        <v/>
      </c>
      <c r="R53" s="44">
        <f>ROUND(V52*N(Debts!$D$8)/12,2)</f>
        <v/>
      </c>
      <c r="S53" s="44">
        <f>MIN(N(Debts!$E$8),V52+R53)</f>
        <v/>
      </c>
      <c r="T53" s="44">
        <f>V52+R53-S53</f>
        <v/>
      </c>
      <c r="U53" s="44" t="n">
        <v>0</v>
      </c>
      <c r="V53" s="44">
        <f>ROUND(T53-U53,2)</f>
        <v/>
      </c>
      <c r="W53" s="44">
        <f>ROUND(AA52*N(Debts!$D$9)/12,2)</f>
        <v/>
      </c>
      <c r="X53" s="44">
        <f>MIN(N(Debts!$E$9),AA52+W53)</f>
        <v/>
      </c>
      <c r="Y53" s="44">
        <f>AA52+W53-X53</f>
        <v/>
      </c>
      <c r="Z53" s="44" t="n">
        <v>0</v>
      </c>
      <c r="AA53" s="44">
        <f>ROUND(Y53-Z53,2)</f>
        <v/>
      </c>
      <c r="AB53" s="44">
        <f>ROUND(AF52*N(Debts!$D$10)/12,2)</f>
        <v/>
      </c>
      <c r="AC53" s="44">
        <f>MIN(N(Debts!$E$10),AF52+AB53)</f>
        <v/>
      </c>
      <c r="AD53" s="44">
        <f>AF52+AB53-AC53</f>
        <v/>
      </c>
      <c r="AE53" s="44" t="n">
        <v>0</v>
      </c>
      <c r="AF53" s="44">
        <f>ROUND(AD53-AE53,2)</f>
        <v/>
      </c>
      <c r="AG53" s="44">
        <f>ROUND(AK52*N(Debts!$D$11)/12,2)</f>
        <v/>
      </c>
      <c r="AH53" s="44">
        <f>MIN(N(Debts!$E$11),AK52+AG53)</f>
        <v/>
      </c>
      <c r="AI53" s="44">
        <f>AK52+AG53-AH53</f>
        <v/>
      </c>
      <c r="AJ53" s="44" t="n">
        <v>0</v>
      </c>
      <c r="AK53" s="44">
        <f>ROUND(AI53-AJ53,2)</f>
        <v/>
      </c>
      <c r="AL53" s="44">
        <f>ROUND(AP52*N(Debts!$D$12)/12,2)</f>
        <v/>
      </c>
      <c r="AM53" s="44">
        <f>MIN(N(Debts!$E$12),AP52+AL53)</f>
        <v/>
      </c>
      <c r="AN53" s="44">
        <f>AP52+AL53-AM53</f>
        <v/>
      </c>
      <c r="AO53" s="44" t="n">
        <v>0</v>
      </c>
      <c r="AP53" s="44">
        <f>ROUND(AN53-AO53,2)</f>
        <v/>
      </c>
      <c r="AQ53" s="44">
        <f>ROUND(AU52*N(Debts!$D$13)/12,2)</f>
        <v/>
      </c>
      <c r="AR53" s="44">
        <f>MIN(N(Debts!$E$13),AU52+AQ53)</f>
        <v/>
      </c>
      <c r="AS53" s="44">
        <f>AU52+AQ53-AR53</f>
        <v/>
      </c>
      <c r="AT53" s="44" t="n">
        <v>0</v>
      </c>
      <c r="AU53" s="44">
        <f>ROUND(AS53-AT53,2)</f>
        <v/>
      </c>
    </row>
    <row r="54">
      <c r="A54" s="43" t="n">
        <v>47</v>
      </c>
      <c r="B54" s="45">
        <f>EDATE(Plan!$C$7,A54-1)</f>
        <v/>
      </c>
      <c r="C54" s="46" t="n">
        <v>0</v>
      </c>
      <c r="D54" s="46">
        <f>SUMIF($H$6:$AU$6,"Interest",H54:AU54)</f>
        <v/>
      </c>
      <c r="E54" s="46">
        <f>SUMIF($H$6:$AU$6,"Min paid",H54:AU54)+SUMIF($H$6:$AU$6,"Extra paid",H54:AU54)</f>
        <v/>
      </c>
      <c r="F54" s="46">
        <f>SUMIF($H$6:$AU$6,"Balance",H54:AU54)</f>
        <v/>
      </c>
      <c r="G54" s="47">
        <f>IF(AND(F54&lt;=0.005,F53&gt;0.005),A54,"")</f>
        <v/>
      </c>
      <c r="H54" s="44">
        <f>ROUND(L53*N(Debts!$D$6)/12,2)</f>
        <v/>
      </c>
      <c r="I54" s="44">
        <f>MIN(N(Debts!$E$6),L53+H54)</f>
        <v/>
      </c>
      <c r="J54" s="44">
        <f>L53+H54-I54</f>
        <v/>
      </c>
      <c r="K54" s="44" t="n">
        <v>0</v>
      </c>
      <c r="L54" s="44">
        <f>ROUND(J54-K54,2)</f>
        <v/>
      </c>
      <c r="M54" s="44">
        <f>ROUND(Q53*N(Debts!$D$7)/12,2)</f>
        <v/>
      </c>
      <c r="N54" s="44">
        <f>MIN(N(Debts!$E$7),Q53+M54)</f>
        <v/>
      </c>
      <c r="O54" s="44">
        <f>Q53+M54-N54</f>
        <v/>
      </c>
      <c r="P54" s="44" t="n">
        <v>0</v>
      </c>
      <c r="Q54" s="44">
        <f>ROUND(O54-P54,2)</f>
        <v/>
      </c>
      <c r="R54" s="44">
        <f>ROUND(V53*N(Debts!$D$8)/12,2)</f>
        <v/>
      </c>
      <c r="S54" s="44">
        <f>MIN(N(Debts!$E$8),V53+R54)</f>
        <v/>
      </c>
      <c r="T54" s="44">
        <f>V53+R54-S54</f>
        <v/>
      </c>
      <c r="U54" s="44" t="n">
        <v>0</v>
      </c>
      <c r="V54" s="44">
        <f>ROUND(T54-U54,2)</f>
        <v/>
      </c>
      <c r="W54" s="44">
        <f>ROUND(AA53*N(Debts!$D$9)/12,2)</f>
        <v/>
      </c>
      <c r="X54" s="44">
        <f>MIN(N(Debts!$E$9),AA53+W54)</f>
        <v/>
      </c>
      <c r="Y54" s="44">
        <f>AA53+W54-X54</f>
        <v/>
      </c>
      <c r="Z54" s="44" t="n">
        <v>0</v>
      </c>
      <c r="AA54" s="44">
        <f>ROUND(Y54-Z54,2)</f>
        <v/>
      </c>
      <c r="AB54" s="44">
        <f>ROUND(AF53*N(Debts!$D$10)/12,2)</f>
        <v/>
      </c>
      <c r="AC54" s="44">
        <f>MIN(N(Debts!$E$10),AF53+AB54)</f>
        <v/>
      </c>
      <c r="AD54" s="44">
        <f>AF53+AB54-AC54</f>
        <v/>
      </c>
      <c r="AE54" s="44" t="n">
        <v>0</v>
      </c>
      <c r="AF54" s="44">
        <f>ROUND(AD54-AE54,2)</f>
        <v/>
      </c>
      <c r="AG54" s="44">
        <f>ROUND(AK53*N(Debts!$D$11)/12,2)</f>
        <v/>
      </c>
      <c r="AH54" s="44">
        <f>MIN(N(Debts!$E$11),AK53+AG54)</f>
        <v/>
      </c>
      <c r="AI54" s="44">
        <f>AK53+AG54-AH54</f>
        <v/>
      </c>
      <c r="AJ54" s="44" t="n">
        <v>0</v>
      </c>
      <c r="AK54" s="44">
        <f>ROUND(AI54-AJ54,2)</f>
        <v/>
      </c>
      <c r="AL54" s="44">
        <f>ROUND(AP53*N(Debts!$D$12)/12,2)</f>
        <v/>
      </c>
      <c r="AM54" s="44">
        <f>MIN(N(Debts!$E$12),AP53+AL54)</f>
        <v/>
      </c>
      <c r="AN54" s="44">
        <f>AP53+AL54-AM54</f>
        <v/>
      </c>
      <c r="AO54" s="44" t="n">
        <v>0</v>
      </c>
      <c r="AP54" s="44">
        <f>ROUND(AN54-AO54,2)</f>
        <v/>
      </c>
      <c r="AQ54" s="44">
        <f>ROUND(AU53*N(Debts!$D$13)/12,2)</f>
        <v/>
      </c>
      <c r="AR54" s="44">
        <f>MIN(N(Debts!$E$13),AU53+AQ54)</f>
        <v/>
      </c>
      <c r="AS54" s="44">
        <f>AU53+AQ54-AR54</f>
        <v/>
      </c>
      <c r="AT54" s="44" t="n">
        <v>0</v>
      </c>
      <c r="AU54" s="44">
        <f>ROUND(AS54-AT54,2)</f>
        <v/>
      </c>
    </row>
    <row r="55">
      <c r="A55" s="43" t="n">
        <v>48</v>
      </c>
      <c r="B55" s="45">
        <f>EDATE(Plan!$C$7,A55-1)</f>
        <v/>
      </c>
      <c r="C55" s="46" t="n">
        <v>0</v>
      </c>
      <c r="D55" s="46">
        <f>SUMIF($H$6:$AU$6,"Interest",H55:AU55)</f>
        <v/>
      </c>
      <c r="E55" s="46">
        <f>SUMIF($H$6:$AU$6,"Min paid",H55:AU55)+SUMIF($H$6:$AU$6,"Extra paid",H55:AU55)</f>
        <v/>
      </c>
      <c r="F55" s="46">
        <f>SUMIF($H$6:$AU$6,"Balance",H55:AU55)</f>
        <v/>
      </c>
      <c r="G55" s="47">
        <f>IF(AND(F55&lt;=0.005,F54&gt;0.005),A55,"")</f>
        <v/>
      </c>
      <c r="H55" s="44">
        <f>ROUND(L54*N(Debts!$D$6)/12,2)</f>
        <v/>
      </c>
      <c r="I55" s="44">
        <f>MIN(N(Debts!$E$6),L54+H55)</f>
        <v/>
      </c>
      <c r="J55" s="44">
        <f>L54+H55-I55</f>
        <v/>
      </c>
      <c r="K55" s="44" t="n">
        <v>0</v>
      </c>
      <c r="L55" s="44">
        <f>ROUND(J55-K55,2)</f>
        <v/>
      </c>
      <c r="M55" s="44">
        <f>ROUND(Q54*N(Debts!$D$7)/12,2)</f>
        <v/>
      </c>
      <c r="N55" s="44">
        <f>MIN(N(Debts!$E$7),Q54+M55)</f>
        <v/>
      </c>
      <c r="O55" s="44">
        <f>Q54+M55-N55</f>
        <v/>
      </c>
      <c r="P55" s="44" t="n">
        <v>0</v>
      </c>
      <c r="Q55" s="44">
        <f>ROUND(O55-P55,2)</f>
        <v/>
      </c>
      <c r="R55" s="44">
        <f>ROUND(V54*N(Debts!$D$8)/12,2)</f>
        <v/>
      </c>
      <c r="S55" s="44">
        <f>MIN(N(Debts!$E$8),V54+R55)</f>
        <v/>
      </c>
      <c r="T55" s="44">
        <f>V54+R55-S55</f>
        <v/>
      </c>
      <c r="U55" s="44" t="n">
        <v>0</v>
      </c>
      <c r="V55" s="44">
        <f>ROUND(T55-U55,2)</f>
        <v/>
      </c>
      <c r="W55" s="44">
        <f>ROUND(AA54*N(Debts!$D$9)/12,2)</f>
        <v/>
      </c>
      <c r="X55" s="44">
        <f>MIN(N(Debts!$E$9),AA54+W55)</f>
        <v/>
      </c>
      <c r="Y55" s="44">
        <f>AA54+W55-X55</f>
        <v/>
      </c>
      <c r="Z55" s="44" t="n">
        <v>0</v>
      </c>
      <c r="AA55" s="44">
        <f>ROUND(Y55-Z55,2)</f>
        <v/>
      </c>
      <c r="AB55" s="44">
        <f>ROUND(AF54*N(Debts!$D$10)/12,2)</f>
        <v/>
      </c>
      <c r="AC55" s="44">
        <f>MIN(N(Debts!$E$10),AF54+AB55)</f>
        <v/>
      </c>
      <c r="AD55" s="44">
        <f>AF54+AB55-AC55</f>
        <v/>
      </c>
      <c r="AE55" s="44" t="n">
        <v>0</v>
      </c>
      <c r="AF55" s="44">
        <f>ROUND(AD55-AE55,2)</f>
        <v/>
      </c>
      <c r="AG55" s="44">
        <f>ROUND(AK54*N(Debts!$D$11)/12,2)</f>
        <v/>
      </c>
      <c r="AH55" s="44">
        <f>MIN(N(Debts!$E$11),AK54+AG55)</f>
        <v/>
      </c>
      <c r="AI55" s="44">
        <f>AK54+AG55-AH55</f>
        <v/>
      </c>
      <c r="AJ55" s="44" t="n">
        <v>0</v>
      </c>
      <c r="AK55" s="44">
        <f>ROUND(AI55-AJ55,2)</f>
        <v/>
      </c>
      <c r="AL55" s="44">
        <f>ROUND(AP54*N(Debts!$D$12)/12,2)</f>
        <v/>
      </c>
      <c r="AM55" s="44">
        <f>MIN(N(Debts!$E$12),AP54+AL55)</f>
        <v/>
      </c>
      <c r="AN55" s="44">
        <f>AP54+AL55-AM55</f>
        <v/>
      </c>
      <c r="AO55" s="44" t="n">
        <v>0</v>
      </c>
      <c r="AP55" s="44">
        <f>ROUND(AN55-AO55,2)</f>
        <v/>
      </c>
      <c r="AQ55" s="44">
        <f>ROUND(AU54*N(Debts!$D$13)/12,2)</f>
        <v/>
      </c>
      <c r="AR55" s="44">
        <f>MIN(N(Debts!$E$13),AU54+AQ55)</f>
        <v/>
      </c>
      <c r="AS55" s="44">
        <f>AU54+AQ55-AR55</f>
        <v/>
      </c>
      <c r="AT55" s="44" t="n">
        <v>0</v>
      </c>
      <c r="AU55" s="44">
        <f>ROUND(AS55-AT55,2)</f>
        <v/>
      </c>
    </row>
    <row r="56">
      <c r="A56" s="43" t="n">
        <v>49</v>
      </c>
      <c r="B56" s="45">
        <f>EDATE(Plan!$C$7,A56-1)</f>
        <v/>
      </c>
      <c r="C56" s="46" t="n">
        <v>0</v>
      </c>
      <c r="D56" s="46">
        <f>SUMIF($H$6:$AU$6,"Interest",H56:AU56)</f>
        <v/>
      </c>
      <c r="E56" s="46">
        <f>SUMIF($H$6:$AU$6,"Min paid",H56:AU56)+SUMIF($H$6:$AU$6,"Extra paid",H56:AU56)</f>
        <v/>
      </c>
      <c r="F56" s="46">
        <f>SUMIF($H$6:$AU$6,"Balance",H56:AU56)</f>
        <v/>
      </c>
      <c r="G56" s="47">
        <f>IF(AND(F56&lt;=0.005,F55&gt;0.005),A56,"")</f>
        <v/>
      </c>
      <c r="H56" s="44">
        <f>ROUND(L55*N(Debts!$D$6)/12,2)</f>
        <v/>
      </c>
      <c r="I56" s="44">
        <f>MIN(N(Debts!$E$6),L55+H56)</f>
        <v/>
      </c>
      <c r="J56" s="44">
        <f>L55+H56-I56</f>
        <v/>
      </c>
      <c r="K56" s="44" t="n">
        <v>0</v>
      </c>
      <c r="L56" s="44">
        <f>ROUND(J56-K56,2)</f>
        <v/>
      </c>
      <c r="M56" s="44">
        <f>ROUND(Q55*N(Debts!$D$7)/12,2)</f>
        <v/>
      </c>
      <c r="N56" s="44">
        <f>MIN(N(Debts!$E$7),Q55+M56)</f>
        <v/>
      </c>
      <c r="O56" s="44">
        <f>Q55+M56-N56</f>
        <v/>
      </c>
      <c r="P56" s="44" t="n">
        <v>0</v>
      </c>
      <c r="Q56" s="44">
        <f>ROUND(O56-P56,2)</f>
        <v/>
      </c>
      <c r="R56" s="44">
        <f>ROUND(V55*N(Debts!$D$8)/12,2)</f>
        <v/>
      </c>
      <c r="S56" s="44">
        <f>MIN(N(Debts!$E$8),V55+R56)</f>
        <v/>
      </c>
      <c r="T56" s="44">
        <f>V55+R56-S56</f>
        <v/>
      </c>
      <c r="U56" s="44" t="n">
        <v>0</v>
      </c>
      <c r="V56" s="44">
        <f>ROUND(T56-U56,2)</f>
        <v/>
      </c>
      <c r="W56" s="44">
        <f>ROUND(AA55*N(Debts!$D$9)/12,2)</f>
        <v/>
      </c>
      <c r="X56" s="44">
        <f>MIN(N(Debts!$E$9),AA55+W56)</f>
        <v/>
      </c>
      <c r="Y56" s="44">
        <f>AA55+W56-X56</f>
        <v/>
      </c>
      <c r="Z56" s="44" t="n">
        <v>0</v>
      </c>
      <c r="AA56" s="44">
        <f>ROUND(Y56-Z56,2)</f>
        <v/>
      </c>
      <c r="AB56" s="44">
        <f>ROUND(AF55*N(Debts!$D$10)/12,2)</f>
        <v/>
      </c>
      <c r="AC56" s="44">
        <f>MIN(N(Debts!$E$10),AF55+AB56)</f>
        <v/>
      </c>
      <c r="AD56" s="44">
        <f>AF55+AB56-AC56</f>
        <v/>
      </c>
      <c r="AE56" s="44" t="n">
        <v>0</v>
      </c>
      <c r="AF56" s="44">
        <f>ROUND(AD56-AE56,2)</f>
        <v/>
      </c>
      <c r="AG56" s="44">
        <f>ROUND(AK55*N(Debts!$D$11)/12,2)</f>
        <v/>
      </c>
      <c r="AH56" s="44">
        <f>MIN(N(Debts!$E$11),AK55+AG56)</f>
        <v/>
      </c>
      <c r="AI56" s="44">
        <f>AK55+AG56-AH56</f>
        <v/>
      </c>
      <c r="AJ56" s="44" t="n">
        <v>0</v>
      </c>
      <c r="AK56" s="44">
        <f>ROUND(AI56-AJ56,2)</f>
        <v/>
      </c>
      <c r="AL56" s="44">
        <f>ROUND(AP55*N(Debts!$D$12)/12,2)</f>
        <v/>
      </c>
      <c r="AM56" s="44">
        <f>MIN(N(Debts!$E$12),AP55+AL56)</f>
        <v/>
      </c>
      <c r="AN56" s="44">
        <f>AP55+AL56-AM56</f>
        <v/>
      </c>
      <c r="AO56" s="44" t="n">
        <v>0</v>
      </c>
      <c r="AP56" s="44">
        <f>ROUND(AN56-AO56,2)</f>
        <v/>
      </c>
      <c r="AQ56" s="44">
        <f>ROUND(AU55*N(Debts!$D$13)/12,2)</f>
        <v/>
      </c>
      <c r="AR56" s="44">
        <f>MIN(N(Debts!$E$13),AU55+AQ56)</f>
        <v/>
      </c>
      <c r="AS56" s="44">
        <f>AU55+AQ56-AR56</f>
        <v/>
      </c>
      <c r="AT56" s="44" t="n">
        <v>0</v>
      </c>
      <c r="AU56" s="44">
        <f>ROUND(AS56-AT56,2)</f>
        <v/>
      </c>
    </row>
    <row r="57">
      <c r="A57" s="43" t="n">
        <v>50</v>
      </c>
      <c r="B57" s="45">
        <f>EDATE(Plan!$C$7,A57-1)</f>
        <v/>
      </c>
      <c r="C57" s="46" t="n">
        <v>0</v>
      </c>
      <c r="D57" s="46">
        <f>SUMIF($H$6:$AU$6,"Interest",H57:AU57)</f>
        <v/>
      </c>
      <c r="E57" s="46">
        <f>SUMIF($H$6:$AU$6,"Min paid",H57:AU57)+SUMIF($H$6:$AU$6,"Extra paid",H57:AU57)</f>
        <v/>
      </c>
      <c r="F57" s="46">
        <f>SUMIF($H$6:$AU$6,"Balance",H57:AU57)</f>
        <v/>
      </c>
      <c r="G57" s="47">
        <f>IF(AND(F57&lt;=0.005,F56&gt;0.005),A57,"")</f>
        <v/>
      </c>
      <c r="H57" s="44">
        <f>ROUND(L56*N(Debts!$D$6)/12,2)</f>
        <v/>
      </c>
      <c r="I57" s="44">
        <f>MIN(N(Debts!$E$6),L56+H57)</f>
        <v/>
      </c>
      <c r="J57" s="44">
        <f>L56+H57-I57</f>
        <v/>
      </c>
      <c r="K57" s="44" t="n">
        <v>0</v>
      </c>
      <c r="L57" s="44">
        <f>ROUND(J57-K57,2)</f>
        <v/>
      </c>
      <c r="M57" s="44">
        <f>ROUND(Q56*N(Debts!$D$7)/12,2)</f>
        <v/>
      </c>
      <c r="N57" s="44">
        <f>MIN(N(Debts!$E$7),Q56+M57)</f>
        <v/>
      </c>
      <c r="O57" s="44">
        <f>Q56+M57-N57</f>
        <v/>
      </c>
      <c r="P57" s="44" t="n">
        <v>0</v>
      </c>
      <c r="Q57" s="44">
        <f>ROUND(O57-P57,2)</f>
        <v/>
      </c>
      <c r="R57" s="44">
        <f>ROUND(V56*N(Debts!$D$8)/12,2)</f>
        <v/>
      </c>
      <c r="S57" s="44">
        <f>MIN(N(Debts!$E$8),V56+R57)</f>
        <v/>
      </c>
      <c r="T57" s="44">
        <f>V56+R57-S57</f>
        <v/>
      </c>
      <c r="U57" s="44" t="n">
        <v>0</v>
      </c>
      <c r="V57" s="44">
        <f>ROUND(T57-U57,2)</f>
        <v/>
      </c>
      <c r="W57" s="44">
        <f>ROUND(AA56*N(Debts!$D$9)/12,2)</f>
        <v/>
      </c>
      <c r="X57" s="44">
        <f>MIN(N(Debts!$E$9),AA56+W57)</f>
        <v/>
      </c>
      <c r="Y57" s="44">
        <f>AA56+W57-X57</f>
        <v/>
      </c>
      <c r="Z57" s="44" t="n">
        <v>0</v>
      </c>
      <c r="AA57" s="44">
        <f>ROUND(Y57-Z57,2)</f>
        <v/>
      </c>
      <c r="AB57" s="44">
        <f>ROUND(AF56*N(Debts!$D$10)/12,2)</f>
        <v/>
      </c>
      <c r="AC57" s="44">
        <f>MIN(N(Debts!$E$10),AF56+AB57)</f>
        <v/>
      </c>
      <c r="AD57" s="44">
        <f>AF56+AB57-AC57</f>
        <v/>
      </c>
      <c r="AE57" s="44" t="n">
        <v>0</v>
      </c>
      <c r="AF57" s="44">
        <f>ROUND(AD57-AE57,2)</f>
        <v/>
      </c>
      <c r="AG57" s="44">
        <f>ROUND(AK56*N(Debts!$D$11)/12,2)</f>
        <v/>
      </c>
      <c r="AH57" s="44">
        <f>MIN(N(Debts!$E$11),AK56+AG57)</f>
        <v/>
      </c>
      <c r="AI57" s="44">
        <f>AK56+AG57-AH57</f>
        <v/>
      </c>
      <c r="AJ57" s="44" t="n">
        <v>0</v>
      </c>
      <c r="AK57" s="44">
        <f>ROUND(AI57-AJ57,2)</f>
        <v/>
      </c>
      <c r="AL57" s="44">
        <f>ROUND(AP56*N(Debts!$D$12)/12,2)</f>
        <v/>
      </c>
      <c r="AM57" s="44">
        <f>MIN(N(Debts!$E$12),AP56+AL57)</f>
        <v/>
      </c>
      <c r="AN57" s="44">
        <f>AP56+AL57-AM57</f>
        <v/>
      </c>
      <c r="AO57" s="44" t="n">
        <v>0</v>
      </c>
      <c r="AP57" s="44">
        <f>ROUND(AN57-AO57,2)</f>
        <v/>
      </c>
      <c r="AQ57" s="44">
        <f>ROUND(AU56*N(Debts!$D$13)/12,2)</f>
        <v/>
      </c>
      <c r="AR57" s="44">
        <f>MIN(N(Debts!$E$13),AU56+AQ57)</f>
        <v/>
      </c>
      <c r="AS57" s="44">
        <f>AU56+AQ57-AR57</f>
        <v/>
      </c>
      <c r="AT57" s="44" t="n">
        <v>0</v>
      </c>
      <c r="AU57" s="44">
        <f>ROUND(AS57-AT57,2)</f>
        <v/>
      </c>
    </row>
    <row r="58">
      <c r="A58" s="43" t="n">
        <v>51</v>
      </c>
      <c r="B58" s="45">
        <f>EDATE(Plan!$C$7,A58-1)</f>
        <v/>
      </c>
      <c r="C58" s="46" t="n">
        <v>0</v>
      </c>
      <c r="D58" s="46">
        <f>SUMIF($H$6:$AU$6,"Interest",H58:AU58)</f>
        <v/>
      </c>
      <c r="E58" s="46">
        <f>SUMIF($H$6:$AU$6,"Min paid",H58:AU58)+SUMIF($H$6:$AU$6,"Extra paid",H58:AU58)</f>
        <v/>
      </c>
      <c r="F58" s="46">
        <f>SUMIF($H$6:$AU$6,"Balance",H58:AU58)</f>
        <v/>
      </c>
      <c r="G58" s="47">
        <f>IF(AND(F58&lt;=0.005,F57&gt;0.005),A58,"")</f>
        <v/>
      </c>
      <c r="H58" s="44">
        <f>ROUND(L57*N(Debts!$D$6)/12,2)</f>
        <v/>
      </c>
      <c r="I58" s="44">
        <f>MIN(N(Debts!$E$6),L57+H58)</f>
        <v/>
      </c>
      <c r="J58" s="44">
        <f>L57+H58-I58</f>
        <v/>
      </c>
      <c r="K58" s="44" t="n">
        <v>0</v>
      </c>
      <c r="L58" s="44">
        <f>ROUND(J58-K58,2)</f>
        <v/>
      </c>
      <c r="M58" s="44">
        <f>ROUND(Q57*N(Debts!$D$7)/12,2)</f>
        <v/>
      </c>
      <c r="N58" s="44">
        <f>MIN(N(Debts!$E$7),Q57+M58)</f>
        <v/>
      </c>
      <c r="O58" s="44">
        <f>Q57+M58-N58</f>
        <v/>
      </c>
      <c r="P58" s="44" t="n">
        <v>0</v>
      </c>
      <c r="Q58" s="44">
        <f>ROUND(O58-P58,2)</f>
        <v/>
      </c>
      <c r="R58" s="44">
        <f>ROUND(V57*N(Debts!$D$8)/12,2)</f>
        <v/>
      </c>
      <c r="S58" s="44">
        <f>MIN(N(Debts!$E$8),V57+R58)</f>
        <v/>
      </c>
      <c r="T58" s="44">
        <f>V57+R58-S58</f>
        <v/>
      </c>
      <c r="U58" s="44" t="n">
        <v>0</v>
      </c>
      <c r="V58" s="44">
        <f>ROUND(T58-U58,2)</f>
        <v/>
      </c>
      <c r="W58" s="44">
        <f>ROUND(AA57*N(Debts!$D$9)/12,2)</f>
        <v/>
      </c>
      <c r="X58" s="44">
        <f>MIN(N(Debts!$E$9),AA57+W58)</f>
        <v/>
      </c>
      <c r="Y58" s="44">
        <f>AA57+W58-X58</f>
        <v/>
      </c>
      <c r="Z58" s="44" t="n">
        <v>0</v>
      </c>
      <c r="AA58" s="44">
        <f>ROUND(Y58-Z58,2)</f>
        <v/>
      </c>
      <c r="AB58" s="44">
        <f>ROUND(AF57*N(Debts!$D$10)/12,2)</f>
        <v/>
      </c>
      <c r="AC58" s="44">
        <f>MIN(N(Debts!$E$10),AF57+AB58)</f>
        <v/>
      </c>
      <c r="AD58" s="44">
        <f>AF57+AB58-AC58</f>
        <v/>
      </c>
      <c r="AE58" s="44" t="n">
        <v>0</v>
      </c>
      <c r="AF58" s="44">
        <f>ROUND(AD58-AE58,2)</f>
        <v/>
      </c>
      <c r="AG58" s="44">
        <f>ROUND(AK57*N(Debts!$D$11)/12,2)</f>
        <v/>
      </c>
      <c r="AH58" s="44">
        <f>MIN(N(Debts!$E$11),AK57+AG58)</f>
        <v/>
      </c>
      <c r="AI58" s="44">
        <f>AK57+AG58-AH58</f>
        <v/>
      </c>
      <c r="AJ58" s="44" t="n">
        <v>0</v>
      </c>
      <c r="AK58" s="44">
        <f>ROUND(AI58-AJ58,2)</f>
        <v/>
      </c>
      <c r="AL58" s="44">
        <f>ROUND(AP57*N(Debts!$D$12)/12,2)</f>
        <v/>
      </c>
      <c r="AM58" s="44">
        <f>MIN(N(Debts!$E$12),AP57+AL58)</f>
        <v/>
      </c>
      <c r="AN58" s="44">
        <f>AP57+AL58-AM58</f>
        <v/>
      </c>
      <c r="AO58" s="44" t="n">
        <v>0</v>
      </c>
      <c r="AP58" s="44">
        <f>ROUND(AN58-AO58,2)</f>
        <v/>
      </c>
      <c r="AQ58" s="44">
        <f>ROUND(AU57*N(Debts!$D$13)/12,2)</f>
        <v/>
      </c>
      <c r="AR58" s="44">
        <f>MIN(N(Debts!$E$13),AU57+AQ58)</f>
        <v/>
      </c>
      <c r="AS58" s="44">
        <f>AU57+AQ58-AR58</f>
        <v/>
      </c>
      <c r="AT58" s="44" t="n">
        <v>0</v>
      </c>
      <c r="AU58" s="44">
        <f>ROUND(AS58-AT58,2)</f>
        <v/>
      </c>
    </row>
    <row r="59">
      <c r="A59" s="43" t="n">
        <v>52</v>
      </c>
      <c r="B59" s="45">
        <f>EDATE(Plan!$C$7,A59-1)</f>
        <v/>
      </c>
      <c r="C59" s="46" t="n">
        <v>0</v>
      </c>
      <c r="D59" s="46">
        <f>SUMIF($H$6:$AU$6,"Interest",H59:AU59)</f>
        <v/>
      </c>
      <c r="E59" s="46">
        <f>SUMIF($H$6:$AU$6,"Min paid",H59:AU59)+SUMIF($H$6:$AU$6,"Extra paid",H59:AU59)</f>
        <v/>
      </c>
      <c r="F59" s="46">
        <f>SUMIF($H$6:$AU$6,"Balance",H59:AU59)</f>
        <v/>
      </c>
      <c r="G59" s="47">
        <f>IF(AND(F59&lt;=0.005,F58&gt;0.005),A59,"")</f>
        <v/>
      </c>
      <c r="H59" s="44">
        <f>ROUND(L58*N(Debts!$D$6)/12,2)</f>
        <v/>
      </c>
      <c r="I59" s="44">
        <f>MIN(N(Debts!$E$6),L58+H59)</f>
        <v/>
      </c>
      <c r="J59" s="44">
        <f>L58+H59-I59</f>
        <v/>
      </c>
      <c r="K59" s="44" t="n">
        <v>0</v>
      </c>
      <c r="L59" s="44">
        <f>ROUND(J59-K59,2)</f>
        <v/>
      </c>
      <c r="M59" s="44">
        <f>ROUND(Q58*N(Debts!$D$7)/12,2)</f>
        <v/>
      </c>
      <c r="N59" s="44">
        <f>MIN(N(Debts!$E$7),Q58+M59)</f>
        <v/>
      </c>
      <c r="O59" s="44">
        <f>Q58+M59-N59</f>
        <v/>
      </c>
      <c r="P59" s="44" t="n">
        <v>0</v>
      </c>
      <c r="Q59" s="44">
        <f>ROUND(O59-P59,2)</f>
        <v/>
      </c>
      <c r="R59" s="44">
        <f>ROUND(V58*N(Debts!$D$8)/12,2)</f>
        <v/>
      </c>
      <c r="S59" s="44">
        <f>MIN(N(Debts!$E$8),V58+R59)</f>
        <v/>
      </c>
      <c r="T59" s="44">
        <f>V58+R59-S59</f>
        <v/>
      </c>
      <c r="U59" s="44" t="n">
        <v>0</v>
      </c>
      <c r="V59" s="44">
        <f>ROUND(T59-U59,2)</f>
        <v/>
      </c>
      <c r="W59" s="44">
        <f>ROUND(AA58*N(Debts!$D$9)/12,2)</f>
        <v/>
      </c>
      <c r="X59" s="44">
        <f>MIN(N(Debts!$E$9),AA58+W59)</f>
        <v/>
      </c>
      <c r="Y59" s="44">
        <f>AA58+W59-X59</f>
        <v/>
      </c>
      <c r="Z59" s="44" t="n">
        <v>0</v>
      </c>
      <c r="AA59" s="44">
        <f>ROUND(Y59-Z59,2)</f>
        <v/>
      </c>
      <c r="AB59" s="44">
        <f>ROUND(AF58*N(Debts!$D$10)/12,2)</f>
        <v/>
      </c>
      <c r="AC59" s="44">
        <f>MIN(N(Debts!$E$10),AF58+AB59)</f>
        <v/>
      </c>
      <c r="AD59" s="44">
        <f>AF58+AB59-AC59</f>
        <v/>
      </c>
      <c r="AE59" s="44" t="n">
        <v>0</v>
      </c>
      <c r="AF59" s="44">
        <f>ROUND(AD59-AE59,2)</f>
        <v/>
      </c>
      <c r="AG59" s="44">
        <f>ROUND(AK58*N(Debts!$D$11)/12,2)</f>
        <v/>
      </c>
      <c r="AH59" s="44">
        <f>MIN(N(Debts!$E$11),AK58+AG59)</f>
        <v/>
      </c>
      <c r="AI59" s="44">
        <f>AK58+AG59-AH59</f>
        <v/>
      </c>
      <c r="AJ59" s="44" t="n">
        <v>0</v>
      </c>
      <c r="AK59" s="44">
        <f>ROUND(AI59-AJ59,2)</f>
        <v/>
      </c>
      <c r="AL59" s="44">
        <f>ROUND(AP58*N(Debts!$D$12)/12,2)</f>
        <v/>
      </c>
      <c r="AM59" s="44">
        <f>MIN(N(Debts!$E$12),AP58+AL59)</f>
        <v/>
      </c>
      <c r="AN59" s="44">
        <f>AP58+AL59-AM59</f>
        <v/>
      </c>
      <c r="AO59" s="44" t="n">
        <v>0</v>
      </c>
      <c r="AP59" s="44">
        <f>ROUND(AN59-AO59,2)</f>
        <v/>
      </c>
      <c r="AQ59" s="44">
        <f>ROUND(AU58*N(Debts!$D$13)/12,2)</f>
        <v/>
      </c>
      <c r="AR59" s="44">
        <f>MIN(N(Debts!$E$13),AU58+AQ59)</f>
        <v/>
      </c>
      <c r="AS59" s="44">
        <f>AU58+AQ59-AR59</f>
        <v/>
      </c>
      <c r="AT59" s="44" t="n">
        <v>0</v>
      </c>
      <c r="AU59" s="44">
        <f>ROUND(AS59-AT59,2)</f>
        <v/>
      </c>
    </row>
    <row r="60">
      <c r="A60" s="43" t="n">
        <v>53</v>
      </c>
      <c r="B60" s="45">
        <f>EDATE(Plan!$C$7,A60-1)</f>
        <v/>
      </c>
      <c r="C60" s="46" t="n">
        <v>0</v>
      </c>
      <c r="D60" s="46">
        <f>SUMIF($H$6:$AU$6,"Interest",H60:AU60)</f>
        <v/>
      </c>
      <c r="E60" s="46">
        <f>SUMIF($H$6:$AU$6,"Min paid",H60:AU60)+SUMIF($H$6:$AU$6,"Extra paid",H60:AU60)</f>
        <v/>
      </c>
      <c r="F60" s="46">
        <f>SUMIF($H$6:$AU$6,"Balance",H60:AU60)</f>
        <v/>
      </c>
      <c r="G60" s="47">
        <f>IF(AND(F60&lt;=0.005,F59&gt;0.005),A60,"")</f>
        <v/>
      </c>
      <c r="H60" s="44">
        <f>ROUND(L59*N(Debts!$D$6)/12,2)</f>
        <v/>
      </c>
      <c r="I60" s="44">
        <f>MIN(N(Debts!$E$6),L59+H60)</f>
        <v/>
      </c>
      <c r="J60" s="44">
        <f>L59+H60-I60</f>
        <v/>
      </c>
      <c r="K60" s="44" t="n">
        <v>0</v>
      </c>
      <c r="L60" s="44">
        <f>ROUND(J60-K60,2)</f>
        <v/>
      </c>
      <c r="M60" s="44">
        <f>ROUND(Q59*N(Debts!$D$7)/12,2)</f>
        <v/>
      </c>
      <c r="N60" s="44">
        <f>MIN(N(Debts!$E$7),Q59+M60)</f>
        <v/>
      </c>
      <c r="O60" s="44">
        <f>Q59+M60-N60</f>
        <v/>
      </c>
      <c r="P60" s="44" t="n">
        <v>0</v>
      </c>
      <c r="Q60" s="44">
        <f>ROUND(O60-P60,2)</f>
        <v/>
      </c>
      <c r="R60" s="44">
        <f>ROUND(V59*N(Debts!$D$8)/12,2)</f>
        <v/>
      </c>
      <c r="S60" s="44">
        <f>MIN(N(Debts!$E$8),V59+R60)</f>
        <v/>
      </c>
      <c r="T60" s="44">
        <f>V59+R60-S60</f>
        <v/>
      </c>
      <c r="U60" s="44" t="n">
        <v>0</v>
      </c>
      <c r="V60" s="44">
        <f>ROUND(T60-U60,2)</f>
        <v/>
      </c>
      <c r="W60" s="44">
        <f>ROUND(AA59*N(Debts!$D$9)/12,2)</f>
        <v/>
      </c>
      <c r="X60" s="44">
        <f>MIN(N(Debts!$E$9),AA59+W60)</f>
        <v/>
      </c>
      <c r="Y60" s="44">
        <f>AA59+W60-X60</f>
        <v/>
      </c>
      <c r="Z60" s="44" t="n">
        <v>0</v>
      </c>
      <c r="AA60" s="44">
        <f>ROUND(Y60-Z60,2)</f>
        <v/>
      </c>
      <c r="AB60" s="44">
        <f>ROUND(AF59*N(Debts!$D$10)/12,2)</f>
        <v/>
      </c>
      <c r="AC60" s="44">
        <f>MIN(N(Debts!$E$10),AF59+AB60)</f>
        <v/>
      </c>
      <c r="AD60" s="44">
        <f>AF59+AB60-AC60</f>
        <v/>
      </c>
      <c r="AE60" s="44" t="n">
        <v>0</v>
      </c>
      <c r="AF60" s="44">
        <f>ROUND(AD60-AE60,2)</f>
        <v/>
      </c>
      <c r="AG60" s="44">
        <f>ROUND(AK59*N(Debts!$D$11)/12,2)</f>
        <v/>
      </c>
      <c r="AH60" s="44">
        <f>MIN(N(Debts!$E$11),AK59+AG60)</f>
        <v/>
      </c>
      <c r="AI60" s="44">
        <f>AK59+AG60-AH60</f>
        <v/>
      </c>
      <c r="AJ60" s="44" t="n">
        <v>0</v>
      </c>
      <c r="AK60" s="44">
        <f>ROUND(AI60-AJ60,2)</f>
        <v/>
      </c>
      <c r="AL60" s="44">
        <f>ROUND(AP59*N(Debts!$D$12)/12,2)</f>
        <v/>
      </c>
      <c r="AM60" s="44">
        <f>MIN(N(Debts!$E$12),AP59+AL60)</f>
        <v/>
      </c>
      <c r="AN60" s="44">
        <f>AP59+AL60-AM60</f>
        <v/>
      </c>
      <c r="AO60" s="44" t="n">
        <v>0</v>
      </c>
      <c r="AP60" s="44">
        <f>ROUND(AN60-AO60,2)</f>
        <v/>
      </c>
      <c r="AQ60" s="44">
        <f>ROUND(AU59*N(Debts!$D$13)/12,2)</f>
        <v/>
      </c>
      <c r="AR60" s="44">
        <f>MIN(N(Debts!$E$13),AU59+AQ60)</f>
        <v/>
      </c>
      <c r="AS60" s="44">
        <f>AU59+AQ60-AR60</f>
        <v/>
      </c>
      <c r="AT60" s="44" t="n">
        <v>0</v>
      </c>
      <c r="AU60" s="44">
        <f>ROUND(AS60-AT60,2)</f>
        <v/>
      </c>
    </row>
    <row r="61">
      <c r="A61" s="43" t="n">
        <v>54</v>
      </c>
      <c r="B61" s="45">
        <f>EDATE(Plan!$C$7,A61-1)</f>
        <v/>
      </c>
      <c r="C61" s="46" t="n">
        <v>0</v>
      </c>
      <c r="D61" s="46">
        <f>SUMIF($H$6:$AU$6,"Interest",H61:AU61)</f>
        <v/>
      </c>
      <c r="E61" s="46">
        <f>SUMIF($H$6:$AU$6,"Min paid",H61:AU61)+SUMIF($H$6:$AU$6,"Extra paid",H61:AU61)</f>
        <v/>
      </c>
      <c r="F61" s="46">
        <f>SUMIF($H$6:$AU$6,"Balance",H61:AU61)</f>
        <v/>
      </c>
      <c r="G61" s="47">
        <f>IF(AND(F61&lt;=0.005,F60&gt;0.005),A61,"")</f>
        <v/>
      </c>
      <c r="H61" s="44">
        <f>ROUND(L60*N(Debts!$D$6)/12,2)</f>
        <v/>
      </c>
      <c r="I61" s="44">
        <f>MIN(N(Debts!$E$6),L60+H61)</f>
        <v/>
      </c>
      <c r="J61" s="44">
        <f>L60+H61-I61</f>
        <v/>
      </c>
      <c r="K61" s="44" t="n">
        <v>0</v>
      </c>
      <c r="L61" s="44">
        <f>ROUND(J61-K61,2)</f>
        <v/>
      </c>
      <c r="M61" s="44">
        <f>ROUND(Q60*N(Debts!$D$7)/12,2)</f>
        <v/>
      </c>
      <c r="N61" s="44">
        <f>MIN(N(Debts!$E$7),Q60+M61)</f>
        <v/>
      </c>
      <c r="O61" s="44">
        <f>Q60+M61-N61</f>
        <v/>
      </c>
      <c r="P61" s="44" t="n">
        <v>0</v>
      </c>
      <c r="Q61" s="44">
        <f>ROUND(O61-P61,2)</f>
        <v/>
      </c>
      <c r="R61" s="44">
        <f>ROUND(V60*N(Debts!$D$8)/12,2)</f>
        <v/>
      </c>
      <c r="S61" s="44">
        <f>MIN(N(Debts!$E$8),V60+R61)</f>
        <v/>
      </c>
      <c r="T61" s="44">
        <f>V60+R61-S61</f>
        <v/>
      </c>
      <c r="U61" s="44" t="n">
        <v>0</v>
      </c>
      <c r="V61" s="44">
        <f>ROUND(T61-U61,2)</f>
        <v/>
      </c>
      <c r="W61" s="44">
        <f>ROUND(AA60*N(Debts!$D$9)/12,2)</f>
        <v/>
      </c>
      <c r="X61" s="44">
        <f>MIN(N(Debts!$E$9),AA60+W61)</f>
        <v/>
      </c>
      <c r="Y61" s="44">
        <f>AA60+W61-X61</f>
        <v/>
      </c>
      <c r="Z61" s="44" t="n">
        <v>0</v>
      </c>
      <c r="AA61" s="44">
        <f>ROUND(Y61-Z61,2)</f>
        <v/>
      </c>
      <c r="AB61" s="44">
        <f>ROUND(AF60*N(Debts!$D$10)/12,2)</f>
        <v/>
      </c>
      <c r="AC61" s="44">
        <f>MIN(N(Debts!$E$10),AF60+AB61)</f>
        <v/>
      </c>
      <c r="AD61" s="44">
        <f>AF60+AB61-AC61</f>
        <v/>
      </c>
      <c r="AE61" s="44" t="n">
        <v>0</v>
      </c>
      <c r="AF61" s="44">
        <f>ROUND(AD61-AE61,2)</f>
        <v/>
      </c>
      <c r="AG61" s="44">
        <f>ROUND(AK60*N(Debts!$D$11)/12,2)</f>
        <v/>
      </c>
      <c r="AH61" s="44">
        <f>MIN(N(Debts!$E$11),AK60+AG61)</f>
        <v/>
      </c>
      <c r="AI61" s="44">
        <f>AK60+AG61-AH61</f>
        <v/>
      </c>
      <c r="AJ61" s="44" t="n">
        <v>0</v>
      </c>
      <c r="AK61" s="44">
        <f>ROUND(AI61-AJ61,2)</f>
        <v/>
      </c>
      <c r="AL61" s="44">
        <f>ROUND(AP60*N(Debts!$D$12)/12,2)</f>
        <v/>
      </c>
      <c r="AM61" s="44">
        <f>MIN(N(Debts!$E$12),AP60+AL61)</f>
        <v/>
      </c>
      <c r="AN61" s="44">
        <f>AP60+AL61-AM61</f>
        <v/>
      </c>
      <c r="AO61" s="44" t="n">
        <v>0</v>
      </c>
      <c r="AP61" s="44">
        <f>ROUND(AN61-AO61,2)</f>
        <v/>
      </c>
      <c r="AQ61" s="44">
        <f>ROUND(AU60*N(Debts!$D$13)/12,2)</f>
        <v/>
      </c>
      <c r="AR61" s="44">
        <f>MIN(N(Debts!$E$13),AU60+AQ61)</f>
        <v/>
      </c>
      <c r="AS61" s="44">
        <f>AU60+AQ61-AR61</f>
        <v/>
      </c>
      <c r="AT61" s="44" t="n">
        <v>0</v>
      </c>
      <c r="AU61" s="44">
        <f>ROUND(AS61-AT61,2)</f>
        <v/>
      </c>
    </row>
    <row r="62">
      <c r="A62" s="43" t="n">
        <v>55</v>
      </c>
      <c r="B62" s="45">
        <f>EDATE(Plan!$C$7,A62-1)</f>
        <v/>
      </c>
      <c r="C62" s="46" t="n">
        <v>0</v>
      </c>
      <c r="D62" s="46">
        <f>SUMIF($H$6:$AU$6,"Interest",H62:AU62)</f>
        <v/>
      </c>
      <c r="E62" s="46">
        <f>SUMIF($H$6:$AU$6,"Min paid",H62:AU62)+SUMIF($H$6:$AU$6,"Extra paid",H62:AU62)</f>
        <v/>
      </c>
      <c r="F62" s="46">
        <f>SUMIF($H$6:$AU$6,"Balance",H62:AU62)</f>
        <v/>
      </c>
      <c r="G62" s="47">
        <f>IF(AND(F62&lt;=0.005,F61&gt;0.005),A62,"")</f>
        <v/>
      </c>
      <c r="H62" s="44">
        <f>ROUND(L61*N(Debts!$D$6)/12,2)</f>
        <v/>
      </c>
      <c r="I62" s="44">
        <f>MIN(N(Debts!$E$6),L61+H62)</f>
        <v/>
      </c>
      <c r="J62" s="44">
        <f>L61+H62-I62</f>
        <v/>
      </c>
      <c r="K62" s="44" t="n">
        <v>0</v>
      </c>
      <c r="L62" s="44">
        <f>ROUND(J62-K62,2)</f>
        <v/>
      </c>
      <c r="M62" s="44">
        <f>ROUND(Q61*N(Debts!$D$7)/12,2)</f>
        <v/>
      </c>
      <c r="N62" s="44">
        <f>MIN(N(Debts!$E$7),Q61+M62)</f>
        <v/>
      </c>
      <c r="O62" s="44">
        <f>Q61+M62-N62</f>
        <v/>
      </c>
      <c r="P62" s="44" t="n">
        <v>0</v>
      </c>
      <c r="Q62" s="44">
        <f>ROUND(O62-P62,2)</f>
        <v/>
      </c>
      <c r="R62" s="44">
        <f>ROUND(V61*N(Debts!$D$8)/12,2)</f>
        <v/>
      </c>
      <c r="S62" s="44">
        <f>MIN(N(Debts!$E$8),V61+R62)</f>
        <v/>
      </c>
      <c r="T62" s="44">
        <f>V61+R62-S62</f>
        <v/>
      </c>
      <c r="U62" s="44" t="n">
        <v>0</v>
      </c>
      <c r="V62" s="44">
        <f>ROUND(T62-U62,2)</f>
        <v/>
      </c>
      <c r="W62" s="44">
        <f>ROUND(AA61*N(Debts!$D$9)/12,2)</f>
        <v/>
      </c>
      <c r="X62" s="44">
        <f>MIN(N(Debts!$E$9),AA61+W62)</f>
        <v/>
      </c>
      <c r="Y62" s="44">
        <f>AA61+W62-X62</f>
        <v/>
      </c>
      <c r="Z62" s="44" t="n">
        <v>0</v>
      </c>
      <c r="AA62" s="44">
        <f>ROUND(Y62-Z62,2)</f>
        <v/>
      </c>
      <c r="AB62" s="44">
        <f>ROUND(AF61*N(Debts!$D$10)/12,2)</f>
        <v/>
      </c>
      <c r="AC62" s="44">
        <f>MIN(N(Debts!$E$10),AF61+AB62)</f>
        <v/>
      </c>
      <c r="AD62" s="44">
        <f>AF61+AB62-AC62</f>
        <v/>
      </c>
      <c r="AE62" s="44" t="n">
        <v>0</v>
      </c>
      <c r="AF62" s="44">
        <f>ROUND(AD62-AE62,2)</f>
        <v/>
      </c>
      <c r="AG62" s="44">
        <f>ROUND(AK61*N(Debts!$D$11)/12,2)</f>
        <v/>
      </c>
      <c r="AH62" s="44">
        <f>MIN(N(Debts!$E$11),AK61+AG62)</f>
        <v/>
      </c>
      <c r="AI62" s="44">
        <f>AK61+AG62-AH62</f>
        <v/>
      </c>
      <c r="AJ62" s="44" t="n">
        <v>0</v>
      </c>
      <c r="AK62" s="44">
        <f>ROUND(AI62-AJ62,2)</f>
        <v/>
      </c>
      <c r="AL62" s="44">
        <f>ROUND(AP61*N(Debts!$D$12)/12,2)</f>
        <v/>
      </c>
      <c r="AM62" s="44">
        <f>MIN(N(Debts!$E$12),AP61+AL62)</f>
        <v/>
      </c>
      <c r="AN62" s="44">
        <f>AP61+AL62-AM62</f>
        <v/>
      </c>
      <c r="AO62" s="44" t="n">
        <v>0</v>
      </c>
      <c r="AP62" s="44">
        <f>ROUND(AN62-AO62,2)</f>
        <v/>
      </c>
      <c r="AQ62" s="44">
        <f>ROUND(AU61*N(Debts!$D$13)/12,2)</f>
        <v/>
      </c>
      <c r="AR62" s="44">
        <f>MIN(N(Debts!$E$13),AU61+AQ62)</f>
        <v/>
      </c>
      <c r="AS62" s="44">
        <f>AU61+AQ62-AR62</f>
        <v/>
      </c>
      <c r="AT62" s="44" t="n">
        <v>0</v>
      </c>
      <c r="AU62" s="44">
        <f>ROUND(AS62-AT62,2)</f>
        <v/>
      </c>
    </row>
    <row r="63">
      <c r="A63" s="43" t="n">
        <v>56</v>
      </c>
      <c r="B63" s="45">
        <f>EDATE(Plan!$C$7,A63-1)</f>
        <v/>
      </c>
      <c r="C63" s="46" t="n">
        <v>0</v>
      </c>
      <c r="D63" s="46">
        <f>SUMIF($H$6:$AU$6,"Interest",H63:AU63)</f>
        <v/>
      </c>
      <c r="E63" s="46">
        <f>SUMIF($H$6:$AU$6,"Min paid",H63:AU63)+SUMIF($H$6:$AU$6,"Extra paid",H63:AU63)</f>
        <v/>
      </c>
      <c r="F63" s="46">
        <f>SUMIF($H$6:$AU$6,"Balance",H63:AU63)</f>
        <v/>
      </c>
      <c r="G63" s="47">
        <f>IF(AND(F63&lt;=0.005,F62&gt;0.005),A63,"")</f>
        <v/>
      </c>
      <c r="H63" s="44">
        <f>ROUND(L62*N(Debts!$D$6)/12,2)</f>
        <v/>
      </c>
      <c r="I63" s="44">
        <f>MIN(N(Debts!$E$6),L62+H63)</f>
        <v/>
      </c>
      <c r="J63" s="44">
        <f>L62+H63-I63</f>
        <v/>
      </c>
      <c r="K63" s="44" t="n">
        <v>0</v>
      </c>
      <c r="L63" s="44">
        <f>ROUND(J63-K63,2)</f>
        <v/>
      </c>
      <c r="M63" s="44">
        <f>ROUND(Q62*N(Debts!$D$7)/12,2)</f>
        <v/>
      </c>
      <c r="N63" s="44">
        <f>MIN(N(Debts!$E$7),Q62+M63)</f>
        <v/>
      </c>
      <c r="O63" s="44">
        <f>Q62+M63-N63</f>
        <v/>
      </c>
      <c r="P63" s="44" t="n">
        <v>0</v>
      </c>
      <c r="Q63" s="44">
        <f>ROUND(O63-P63,2)</f>
        <v/>
      </c>
      <c r="R63" s="44">
        <f>ROUND(V62*N(Debts!$D$8)/12,2)</f>
        <v/>
      </c>
      <c r="S63" s="44">
        <f>MIN(N(Debts!$E$8),V62+R63)</f>
        <v/>
      </c>
      <c r="T63" s="44">
        <f>V62+R63-S63</f>
        <v/>
      </c>
      <c r="U63" s="44" t="n">
        <v>0</v>
      </c>
      <c r="V63" s="44">
        <f>ROUND(T63-U63,2)</f>
        <v/>
      </c>
      <c r="W63" s="44">
        <f>ROUND(AA62*N(Debts!$D$9)/12,2)</f>
        <v/>
      </c>
      <c r="X63" s="44">
        <f>MIN(N(Debts!$E$9),AA62+W63)</f>
        <v/>
      </c>
      <c r="Y63" s="44">
        <f>AA62+W63-X63</f>
        <v/>
      </c>
      <c r="Z63" s="44" t="n">
        <v>0</v>
      </c>
      <c r="AA63" s="44">
        <f>ROUND(Y63-Z63,2)</f>
        <v/>
      </c>
      <c r="AB63" s="44">
        <f>ROUND(AF62*N(Debts!$D$10)/12,2)</f>
        <v/>
      </c>
      <c r="AC63" s="44">
        <f>MIN(N(Debts!$E$10),AF62+AB63)</f>
        <v/>
      </c>
      <c r="AD63" s="44">
        <f>AF62+AB63-AC63</f>
        <v/>
      </c>
      <c r="AE63" s="44" t="n">
        <v>0</v>
      </c>
      <c r="AF63" s="44">
        <f>ROUND(AD63-AE63,2)</f>
        <v/>
      </c>
      <c r="AG63" s="44">
        <f>ROUND(AK62*N(Debts!$D$11)/12,2)</f>
        <v/>
      </c>
      <c r="AH63" s="44">
        <f>MIN(N(Debts!$E$11),AK62+AG63)</f>
        <v/>
      </c>
      <c r="AI63" s="44">
        <f>AK62+AG63-AH63</f>
        <v/>
      </c>
      <c r="AJ63" s="44" t="n">
        <v>0</v>
      </c>
      <c r="AK63" s="44">
        <f>ROUND(AI63-AJ63,2)</f>
        <v/>
      </c>
      <c r="AL63" s="44">
        <f>ROUND(AP62*N(Debts!$D$12)/12,2)</f>
        <v/>
      </c>
      <c r="AM63" s="44">
        <f>MIN(N(Debts!$E$12),AP62+AL63)</f>
        <v/>
      </c>
      <c r="AN63" s="44">
        <f>AP62+AL63-AM63</f>
        <v/>
      </c>
      <c r="AO63" s="44" t="n">
        <v>0</v>
      </c>
      <c r="AP63" s="44">
        <f>ROUND(AN63-AO63,2)</f>
        <v/>
      </c>
      <c r="AQ63" s="44">
        <f>ROUND(AU62*N(Debts!$D$13)/12,2)</f>
        <v/>
      </c>
      <c r="AR63" s="44">
        <f>MIN(N(Debts!$E$13),AU62+AQ63)</f>
        <v/>
      </c>
      <c r="AS63" s="44">
        <f>AU62+AQ63-AR63</f>
        <v/>
      </c>
      <c r="AT63" s="44" t="n">
        <v>0</v>
      </c>
      <c r="AU63" s="44">
        <f>ROUND(AS63-AT63,2)</f>
        <v/>
      </c>
    </row>
    <row r="64">
      <c r="A64" s="43" t="n">
        <v>57</v>
      </c>
      <c r="B64" s="45">
        <f>EDATE(Plan!$C$7,A64-1)</f>
        <v/>
      </c>
      <c r="C64" s="46" t="n">
        <v>0</v>
      </c>
      <c r="D64" s="46">
        <f>SUMIF($H$6:$AU$6,"Interest",H64:AU64)</f>
        <v/>
      </c>
      <c r="E64" s="46">
        <f>SUMIF($H$6:$AU$6,"Min paid",H64:AU64)+SUMIF($H$6:$AU$6,"Extra paid",H64:AU64)</f>
        <v/>
      </c>
      <c r="F64" s="46">
        <f>SUMIF($H$6:$AU$6,"Balance",H64:AU64)</f>
        <v/>
      </c>
      <c r="G64" s="47">
        <f>IF(AND(F64&lt;=0.005,F63&gt;0.005),A64,"")</f>
        <v/>
      </c>
      <c r="H64" s="44">
        <f>ROUND(L63*N(Debts!$D$6)/12,2)</f>
        <v/>
      </c>
      <c r="I64" s="44">
        <f>MIN(N(Debts!$E$6),L63+H64)</f>
        <v/>
      </c>
      <c r="J64" s="44">
        <f>L63+H64-I64</f>
        <v/>
      </c>
      <c r="K64" s="44" t="n">
        <v>0</v>
      </c>
      <c r="L64" s="44">
        <f>ROUND(J64-K64,2)</f>
        <v/>
      </c>
      <c r="M64" s="44">
        <f>ROUND(Q63*N(Debts!$D$7)/12,2)</f>
        <v/>
      </c>
      <c r="N64" s="44">
        <f>MIN(N(Debts!$E$7),Q63+M64)</f>
        <v/>
      </c>
      <c r="O64" s="44">
        <f>Q63+M64-N64</f>
        <v/>
      </c>
      <c r="P64" s="44" t="n">
        <v>0</v>
      </c>
      <c r="Q64" s="44">
        <f>ROUND(O64-P64,2)</f>
        <v/>
      </c>
      <c r="R64" s="44">
        <f>ROUND(V63*N(Debts!$D$8)/12,2)</f>
        <v/>
      </c>
      <c r="S64" s="44">
        <f>MIN(N(Debts!$E$8),V63+R64)</f>
        <v/>
      </c>
      <c r="T64" s="44">
        <f>V63+R64-S64</f>
        <v/>
      </c>
      <c r="U64" s="44" t="n">
        <v>0</v>
      </c>
      <c r="V64" s="44">
        <f>ROUND(T64-U64,2)</f>
        <v/>
      </c>
      <c r="W64" s="44">
        <f>ROUND(AA63*N(Debts!$D$9)/12,2)</f>
        <v/>
      </c>
      <c r="X64" s="44">
        <f>MIN(N(Debts!$E$9),AA63+W64)</f>
        <v/>
      </c>
      <c r="Y64" s="44">
        <f>AA63+W64-X64</f>
        <v/>
      </c>
      <c r="Z64" s="44" t="n">
        <v>0</v>
      </c>
      <c r="AA64" s="44">
        <f>ROUND(Y64-Z64,2)</f>
        <v/>
      </c>
      <c r="AB64" s="44">
        <f>ROUND(AF63*N(Debts!$D$10)/12,2)</f>
        <v/>
      </c>
      <c r="AC64" s="44">
        <f>MIN(N(Debts!$E$10),AF63+AB64)</f>
        <v/>
      </c>
      <c r="AD64" s="44">
        <f>AF63+AB64-AC64</f>
        <v/>
      </c>
      <c r="AE64" s="44" t="n">
        <v>0</v>
      </c>
      <c r="AF64" s="44">
        <f>ROUND(AD64-AE64,2)</f>
        <v/>
      </c>
      <c r="AG64" s="44">
        <f>ROUND(AK63*N(Debts!$D$11)/12,2)</f>
        <v/>
      </c>
      <c r="AH64" s="44">
        <f>MIN(N(Debts!$E$11),AK63+AG64)</f>
        <v/>
      </c>
      <c r="AI64" s="44">
        <f>AK63+AG64-AH64</f>
        <v/>
      </c>
      <c r="AJ64" s="44" t="n">
        <v>0</v>
      </c>
      <c r="AK64" s="44">
        <f>ROUND(AI64-AJ64,2)</f>
        <v/>
      </c>
      <c r="AL64" s="44">
        <f>ROUND(AP63*N(Debts!$D$12)/12,2)</f>
        <v/>
      </c>
      <c r="AM64" s="44">
        <f>MIN(N(Debts!$E$12),AP63+AL64)</f>
        <v/>
      </c>
      <c r="AN64" s="44">
        <f>AP63+AL64-AM64</f>
        <v/>
      </c>
      <c r="AO64" s="44" t="n">
        <v>0</v>
      </c>
      <c r="AP64" s="44">
        <f>ROUND(AN64-AO64,2)</f>
        <v/>
      </c>
      <c r="AQ64" s="44">
        <f>ROUND(AU63*N(Debts!$D$13)/12,2)</f>
        <v/>
      </c>
      <c r="AR64" s="44">
        <f>MIN(N(Debts!$E$13),AU63+AQ64)</f>
        <v/>
      </c>
      <c r="AS64" s="44">
        <f>AU63+AQ64-AR64</f>
        <v/>
      </c>
      <c r="AT64" s="44" t="n">
        <v>0</v>
      </c>
      <c r="AU64" s="44">
        <f>ROUND(AS64-AT64,2)</f>
        <v/>
      </c>
    </row>
    <row r="65">
      <c r="A65" s="43" t="n">
        <v>58</v>
      </c>
      <c r="B65" s="45">
        <f>EDATE(Plan!$C$7,A65-1)</f>
        <v/>
      </c>
      <c r="C65" s="46" t="n">
        <v>0</v>
      </c>
      <c r="D65" s="46">
        <f>SUMIF($H$6:$AU$6,"Interest",H65:AU65)</f>
        <v/>
      </c>
      <c r="E65" s="46">
        <f>SUMIF($H$6:$AU$6,"Min paid",H65:AU65)+SUMIF($H$6:$AU$6,"Extra paid",H65:AU65)</f>
        <v/>
      </c>
      <c r="F65" s="46">
        <f>SUMIF($H$6:$AU$6,"Balance",H65:AU65)</f>
        <v/>
      </c>
      <c r="G65" s="47">
        <f>IF(AND(F65&lt;=0.005,F64&gt;0.005),A65,"")</f>
        <v/>
      </c>
      <c r="H65" s="44">
        <f>ROUND(L64*N(Debts!$D$6)/12,2)</f>
        <v/>
      </c>
      <c r="I65" s="44">
        <f>MIN(N(Debts!$E$6),L64+H65)</f>
        <v/>
      </c>
      <c r="J65" s="44">
        <f>L64+H65-I65</f>
        <v/>
      </c>
      <c r="K65" s="44" t="n">
        <v>0</v>
      </c>
      <c r="L65" s="44">
        <f>ROUND(J65-K65,2)</f>
        <v/>
      </c>
      <c r="M65" s="44">
        <f>ROUND(Q64*N(Debts!$D$7)/12,2)</f>
        <v/>
      </c>
      <c r="N65" s="44">
        <f>MIN(N(Debts!$E$7),Q64+M65)</f>
        <v/>
      </c>
      <c r="O65" s="44">
        <f>Q64+M65-N65</f>
        <v/>
      </c>
      <c r="P65" s="44" t="n">
        <v>0</v>
      </c>
      <c r="Q65" s="44">
        <f>ROUND(O65-P65,2)</f>
        <v/>
      </c>
      <c r="R65" s="44">
        <f>ROUND(V64*N(Debts!$D$8)/12,2)</f>
        <v/>
      </c>
      <c r="S65" s="44">
        <f>MIN(N(Debts!$E$8),V64+R65)</f>
        <v/>
      </c>
      <c r="T65" s="44">
        <f>V64+R65-S65</f>
        <v/>
      </c>
      <c r="U65" s="44" t="n">
        <v>0</v>
      </c>
      <c r="V65" s="44">
        <f>ROUND(T65-U65,2)</f>
        <v/>
      </c>
      <c r="W65" s="44">
        <f>ROUND(AA64*N(Debts!$D$9)/12,2)</f>
        <v/>
      </c>
      <c r="X65" s="44">
        <f>MIN(N(Debts!$E$9),AA64+W65)</f>
        <v/>
      </c>
      <c r="Y65" s="44">
        <f>AA64+W65-X65</f>
        <v/>
      </c>
      <c r="Z65" s="44" t="n">
        <v>0</v>
      </c>
      <c r="AA65" s="44">
        <f>ROUND(Y65-Z65,2)</f>
        <v/>
      </c>
      <c r="AB65" s="44">
        <f>ROUND(AF64*N(Debts!$D$10)/12,2)</f>
        <v/>
      </c>
      <c r="AC65" s="44">
        <f>MIN(N(Debts!$E$10),AF64+AB65)</f>
        <v/>
      </c>
      <c r="AD65" s="44">
        <f>AF64+AB65-AC65</f>
        <v/>
      </c>
      <c r="AE65" s="44" t="n">
        <v>0</v>
      </c>
      <c r="AF65" s="44">
        <f>ROUND(AD65-AE65,2)</f>
        <v/>
      </c>
      <c r="AG65" s="44">
        <f>ROUND(AK64*N(Debts!$D$11)/12,2)</f>
        <v/>
      </c>
      <c r="AH65" s="44">
        <f>MIN(N(Debts!$E$11),AK64+AG65)</f>
        <v/>
      </c>
      <c r="AI65" s="44">
        <f>AK64+AG65-AH65</f>
        <v/>
      </c>
      <c r="AJ65" s="44" t="n">
        <v>0</v>
      </c>
      <c r="AK65" s="44">
        <f>ROUND(AI65-AJ65,2)</f>
        <v/>
      </c>
      <c r="AL65" s="44">
        <f>ROUND(AP64*N(Debts!$D$12)/12,2)</f>
        <v/>
      </c>
      <c r="AM65" s="44">
        <f>MIN(N(Debts!$E$12),AP64+AL65)</f>
        <v/>
      </c>
      <c r="AN65" s="44">
        <f>AP64+AL65-AM65</f>
        <v/>
      </c>
      <c r="AO65" s="44" t="n">
        <v>0</v>
      </c>
      <c r="AP65" s="44">
        <f>ROUND(AN65-AO65,2)</f>
        <v/>
      </c>
      <c r="AQ65" s="44">
        <f>ROUND(AU64*N(Debts!$D$13)/12,2)</f>
        <v/>
      </c>
      <c r="AR65" s="44">
        <f>MIN(N(Debts!$E$13),AU64+AQ65)</f>
        <v/>
      </c>
      <c r="AS65" s="44">
        <f>AU64+AQ65-AR65</f>
        <v/>
      </c>
      <c r="AT65" s="44" t="n">
        <v>0</v>
      </c>
      <c r="AU65" s="44">
        <f>ROUND(AS65-AT65,2)</f>
        <v/>
      </c>
    </row>
    <row r="66">
      <c r="A66" s="43" t="n">
        <v>59</v>
      </c>
      <c r="B66" s="45">
        <f>EDATE(Plan!$C$7,A66-1)</f>
        <v/>
      </c>
      <c r="C66" s="46" t="n">
        <v>0</v>
      </c>
      <c r="D66" s="46">
        <f>SUMIF($H$6:$AU$6,"Interest",H66:AU66)</f>
        <v/>
      </c>
      <c r="E66" s="46">
        <f>SUMIF($H$6:$AU$6,"Min paid",H66:AU66)+SUMIF($H$6:$AU$6,"Extra paid",H66:AU66)</f>
        <v/>
      </c>
      <c r="F66" s="46">
        <f>SUMIF($H$6:$AU$6,"Balance",H66:AU66)</f>
        <v/>
      </c>
      <c r="G66" s="47">
        <f>IF(AND(F66&lt;=0.005,F65&gt;0.005),A66,"")</f>
        <v/>
      </c>
      <c r="H66" s="44">
        <f>ROUND(L65*N(Debts!$D$6)/12,2)</f>
        <v/>
      </c>
      <c r="I66" s="44">
        <f>MIN(N(Debts!$E$6),L65+H66)</f>
        <v/>
      </c>
      <c r="J66" s="44">
        <f>L65+H66-I66</f>
        <v/>
      </c>
      <c r="K66" s="44" t="n">
        <v>0</v>
      </c>
      <c r="L66" s="44">
        <f>ROUND(J66-K66,2)</f>
        <v/>
      </c>
      <c r="M66" s="44">
        <f>ROUND(Q65*N(Debts!$D$7)/12,2)</f>
        <v/>
      </c>
      <c r="N66" s="44">
        <f>MIN(N(Debts!$E$7),Q65+M66)</f>
        <v/>
      </c>
      <c r="O66" s="44">
        <f>Q65+M66-N66</f>
        <v/>
      </c>
      <c r="P66" s="44" t="n">
        <v>0</v>
      </c>
      <c r="Q66" s="44">
        <f>ROUND(O66-P66,2)</f>
        <v/>
      </c>
      <c r="R66" s="44">
        <f>ROUND(V65*N(Debts!$D$8)/12,2)</f>
        <v/>
      </c>
      <c r="S66" s="44">
        <f>MIN(N(Debts!$E$8),V65+R66)</f>
        <v/>
      </c>
      <c r="T66" s="44">
        <f>V65+R66-S66</f>
        <v/>
      </c>
      <c r="U66" s="44" t="n">
        <v>0</v>
      </c>
      <c r="V66" s="44">
        <f>ROUND(T66-U66,2)</f>
        <v/>
      </c>
      <c r="W66" s="44">
        <f>ROUND(AA65*N(Debts!$D$9)/12,2)</f>
        <v/>
      </c>
      <c r="X66" s="44">
        <f>MIN(N(Debts!$E$9),AA65+W66)</f>
        <v/>
      </c>
      <c r="Y66" s="44">
        <f>AA65+W66-X66</f>
        <v/>
      </c>
      <c r="Z66" s="44" t="n">
        <v>0</v>
      </c>
      <c r="AA66" s="44">
        <f>ROUND(Y66-Z66,2)</f>
        <v/>
      </c>
      <c r="AB66" s="44">
        <f>ROUND(AF65*N(Debts!$D$10)/12,2)</f>
        <v/>
      </c>
      <c r="AC66" s="44">
        <f>MIN(N(Debts!$E$10),AF65+AB66)</f>
        <v/>
      </c>
      <c r="AD66" s="44">
        <f>AF65+AB66-AC66</f>
        <v/>
      </c>
      <c r="AE66" s="44" t="n">
        <v>0</v>
      </c>
      <c r="AF66" s="44">
        <f>ROUND(AD66-AE66,2)</f>
        <v/>
      </c>
      <c r="AG66" s="44">
        <f>ROUND(AK65*N(Debts!$D$11)/12,2)</f>
        <v/>
      </c>
      <c r="AH66" s="44">
        <f>MIN(N(Debts!$E$11),AK65+AG66)</f>
        <v/>
      </c>
      <c r="AI66" s="44">
        <f>AK65+AG66-AH66</f>
        <v/>
      </c>
      <c r="AJ66" s="44" t="n">
        <v>0</v>
      </c>
      <c r="AK66" s="44">
        <f>ROUND(AI66-AJ66,2)</f>
        <v/>
      </c>
      <c r="AL66" s="44">
        <f>ROUND(AP65*N(Debts!$D$12)/12,2)</f>
        <v/>
      </c>
      <c r="AM66" s="44">
        <f>MIN(N(Debts!$E$12),AP65+AL66)</f>
        <v/>
      </c>
      <c r="AN66" s="44">
        <f>AP65+AL66-AM66</f>
        <v/>
      </c>
      <c r="AO66" s="44" t="n">
        <v>0</v>
      </c>
      <c r="AP66" s="44">
        <f>ROUND(AN66-AO66,2)</f>
        <v/>
      </c>
      <c r="AQ66" s="44">
        <f>ROUND(AU65*N(Debts!$D$13)/12,2)</f>
        <v/>
      </c>
      <c r="AR66" s="44">
        <f>MIN(N(Debts!$E$13),AU65+AQ66)</f>
        <v/>
      </c>
      <c r="AS66" s="44">
        <f>AU65+AQ66-AR66</f>
        <v/>
      </c>
      <c r="AT66" s="44" t="n">
        <v>0</v>
      </c>
      <c r="AU66" s="44">
        <f>ROUND(AS66-AT66,2)</f>
        <v/>
      </c>
    </row>
    <row r="67">
      <c r="A67" s="43" t="n">
        <v>60</v>
      </c>
      <c r="B67" s="45">
        <f>EDATE(Plan!$C$7,A67-1)</f>
        <v/>
      </c>
      <c r="C67" s="46" t="n">
        <v>0</v>
      </c>
      <c r="D67" s="46">
        <f>SUMIF($H$6:$AU$6,"Interest",H67:AU67)</f>
        <v/>
      </c>
      <c r="E67" s="46">
        <f>SUMIF($H$6:$AU$6,"Min paid",H67:AU67)+SUMIF($H$6:$AU$6,"Extra paid",H67:AU67)</f>
        <v/>
      </c>
      <c r="F67" s="46">
        <f>SUMIF($H$6:$AU$6,"Balance",H67:AU67)</f>
        <v/>
      </c>
      <c r="G67" s="47">
        <f>IF(AND(F67&lt;=0.005,F66&gt;0.005),A67,"")</f>
        <v/>
      </c>
      <c r="H67" s="44">
        <f>ROUND(L66*N(Debts!$D$6)/12,2)</f>
        <v/>
      </c>
      <c r="I67" s="44">
        <f>MIN(N(Debts!$E$6),L66+H67)</f>
        <v/>
      </c>
      <c r="J67" s="44">
        <f>L66+H67-I67</f>
        <v/>
      </c>
      <c r="K67" s="44" t="n">
        <v>0</v>
      </c>
      <c r="L67" s="44">
        <f>ROUND(J67-K67,2)</f>
        <v/>
      </c>
      <c r="M67" s="44">
        <f>ROUND(Q66*N(Debts!$D$7)/12,2)</f>
        <v/>
      </c>
      <c r="N67" s="44">
        <f>MIN(N(Debts!$E$7),Q66+M67)</f>
        <v/>
      </c>
      <c r="O67" s="44">
        <f>Q66+M67-N67</f>
        <v/>
      </c>
      <c r="P67" s="44" t="n">
        <v>0</v>
      </c>
      <c r="Q67" s="44">
        <f>ROUND(O67-P67,2)</f>
        <v/>
      </c>
      <c r="R67" s="44">
        <f>ROUND(V66*N(Debts!$D$8)/12,2)</f>
        <v/>
      </c>
      <c r="S67" s="44">
        <f>MIN(N(Debts!$E$8),V66+R67)</f>
        <v/>
      </c>
      <c r="T67" s="44">
        <f>V66+R67-S67</f>
        <v/>
      </c>
      <c r="U67" s="44" t="n">
        <v>0</v>
      </c>
      <c r="V67" s="44">
        <f>ROUND(T67-U67,2)</f>
        <v/>
      </c>
      <c r="W67" s="44">
        <f>ROUND(AA66*N(Debts!$D$9)/12,2)</f>
        <v/>
      </c>
      <c r="X67" s="44">
        <f>MIN(N(Debts!$E$9),AA66+W67)</f>
        <v/>
      </c>
      <c r="Y67" s="44">
        <f>AA66+W67-X67</f>
        <v/>
      </c>
      <c r="Z67" s="44" t="n">
        <v>0</v>
      </c>
      <c r="AA67" s="44">
        <f>ROUND(Y67-Z67,2)</f>
        <v/>
      </c>
      <c r="AB67" s="44">
        <f>ROUND(AF66*N(Debts!$D$10)/12,2)</f>
        <v/>
      </c>
      <c r="AC67" s="44">
        <f>MIN(N(Debts!$E$10),AF66+AB67)</f>
        <v/>
      </c>
      <c r="AD67" s="44">
        <f>AF66+AB67-AC67</f>
        <v/>
      </c>
      <c r="AE67" s="44" t="n">
        <v>0</v>
      </c>
      <c r="AF67" s="44">
        <f>ROUND(AD67-AE67,2)</f>
        <v/>
      </c>
      <c r="AG67" s="44">
        <f>ROUND(AK66*N(Debts!$D$11)/12,2)</f>
        <v/>
      </c>
      <c r="AH67" s="44">
        <f>MIN(N(Debts!$E$11),AK66+AG67)</f>
        <v/>
      </c>
      <c r="AI67" s="44">
        <f>AK66+AG67-AH67</f>
        <v/>
      </c>
      <c r="AJ67" s="44" t="n">
        <v>0</v>
      </c>
      <c r="AK67" s="44">
        <f>ROUND(AI67-AJ67,2)</f>
        <v/>
      </c>
      <c r="AL67" s="44">
        <f>ROUND(AP66*N(Debts!$D$12)/12,2)</f>
        <v/>
      </c>
      <c r="AM67" s="44">
        <f>MIN(N(Debts!$E$12),AP66+AL67)</f>
        <v/>
      </c>
      <c r="AN67" s="44">
        <f>AP66+AL67-AM67</f>
        <v/>
      </c>
      <c r="AO67" s="44" t="n">
        <v>0</v>
      </c>
      <c r="AP67" s="44">
        <f>ROUND(AN67-AO67,2)</f>
        <v/>
      </c>
      <c r="AQ67" s="44">
        <f>ROUND(AU66*N(Debts!$D$13)/12,2)</f>
        <v/>
      </c>
      <c r="AR67" s="44">
        <f>MIN(N(Debts!$E$13),AU66+AQ67)</f>
        <v/>
      </c>
      <c r="AS67" s="44">
        <f>AU66+AQ67-AR67</f>
        <v/>
      </c>
      <c r="AT67" s="44" t="n">
        <v>0</v>
      </c>
      <c r="AU67" s="44">
        <f>ROUND(AS67-AT67,2)</f>
        <v/>
      </c>
    </row>
    <row r="68">
      <c r="A68" s="43" t="n">
        <v>61</v>
      </c>
      <c r="B68" s="45">
        <f>EDATE(Plan!$C$7,A68-1)</f>
        <v/>
      </c>
      <c r="C68" s="46" t="n">
        <v>0</v>
      </c>
      <c r="D68" s="46">
        <f>SUMIF($H$6:$AU$6,"Interest",H68:AU68)</f>
        <v/>
      </c>
      <c r="E68" s="46">
        <f>SUMIF($H$6:$AU$6,"Min paid",H68:AU68)+SUMIF($H$6:$AU$6,"Extra paid",H68:AU68)</f>
        <v/>
      </c>
      <c r="F68" s="46">
        <f>SUMIF($H$6:$AU$6,"Balance",H68:AU68)</f>
        <v/>
      </c>
      <c r="G68" s="47">
        <f>IF(AND(F68&lt;=0.005,F67&gt;0.005),A68,"")</f>
        <v/>
      </c>
      <c r="H68" s="44">
        <f>ROUND(L67*N(Debts!$D$6)/12,2)</f>
        <v/>
      </c>
      <c r="I68" s="44">
        <f>MIN(N(Debts!$E$6),L67+H68)</f>
        <v/>
      </c>
      <c r="J68" s="44">
        <f>L67+H68-I68</f>
        <v/>
      </c>
      <c r="K68" s="44" t="n">
        <v>0</v>
      </c>
      <c r="L68" s="44">
        <f>ROUND(J68-K68,2)</f>
        <v/>
      </c>
      <c r="M68" s="44">
        <f>ROUND(Q67*N(Debts!$D$7)/12,2)</f>
        <v/>
      </c>
      <c r="N68" s="44">
        <f>MIN(N(Debts!$E$7),Q67+M68)</f>
        <v/>
      </c>
      <c r="O68" s="44">
        <f>Q67+M68-N68</f>
        <v/>
      </c>
      <c r="P68" s="44" t="n">
        <v>0</v>
      </c>
      <c r="Q68" s="44">
        <f>ROUND(O68-P68,2)</f>
        <v/>
      </c>
      <c r="R68" s="44">
        <f>ROUND(V67*N(Debts!$D$8)/12,2)</f>
        <v/>
      </c>
      <c r="S68" s="44">
        <f>MIN(N(Debts!$E$8),V67+R68)</f>
        <v/>
      </c>
      <c r="T68" s="44">
        <f>V67+R68-S68</f>
        <v/>
      </c>
      <c r="U68" s="44" t="n">
        <v>0</v>
      </c>
      <c r="V68" s="44">
        <f>ROUND(T68-U68,2)</f>
        <v/>
      </c>
      <c r="W68" s="44">
        <f>ROUND(AA67*N(Debts!$D$9)/12,2)</f>
        <v/>
      </c>
      <c r="X68" s="44">
        <f>MIN(N(Debts!$E$9),AA67+W68)</f>
        <v/>
      </c>
      <c r="Y68" s="44">
        <f>AA67+W68-X68</f>
        <v/>
      </c>
      <c r="Z68" s="44" t="n">
        <v>0</v>
      </c>
      <c r="AA68" s="44">
        <f>ROUND(Y68-Z68,2)</f>
        <v/>
      </c>
      <c r="AB68" s="44">
        <f>ROUND(AF67*N(Debts!$D$10)/12,2)</f>
        <v/>
      </c>
      <c r="AC68" s="44">
        <f>MIN(N(Debts!$E$10),AF67+AB68)</f>
        <v/>
      </c>
      <c r="AD68" s="44">
        <f>AF67+AB68-AC68</f>
        <v/>
      </c>
      <c r="AE68" s="44" t="n">
        <v>0</v>
      </c>
      <c r="AF68" s="44">
        <f>ROUND(AD68-AE68,2)</f>
        <v/>
      </c>
      <c r="AG68" s="44">
        <f>ROUND(AK67*N(Debts!$D$11)/12,2)</f>
        <v/>
      </c>
      <c r="AH68" s="44">
        <f>MIN(N(Debts!$E$11),AK67+AG68)</f>
        <v/>
      </c>
      <c r="AI68" s="44">
        <f>AK67+AG68-AH68</f>
        <v/>
      </c>
      <c r="AJ68" s="44" t="n">
        <v>0</v>
      </c>
      <c r="AK68" s="44">
        <f>ROUND(AI68-AJ68,2)</f>
        <v/>
      </c>
      <c r="AL68" s="44">
        <f>ROUND(AP67*N(Debts!$D$12)/12,2)</f>
        <v/>
      </c>
      <c r="AM68" s="44">
        <f>MIN(N(Debts!$E$12),AP67+AL68)</f>
        <v/>
      </c>
      <c r="AN68" s="44">
        <f>AP67+AL68-AM68</f>
        <v/>
      </c>
      <c r="AO68" s="44" t="n">
        <v>0</v>
      </c>
      <c r="AP68" s="44">
        <f>ROUND(AN68-AO68,2)</f>
        <v/>
      </c>
      <c r="AQ68" s="44">
        <f>ROUND(AU67*N(Debts!$D$13)/12,2)</f>
        <v/>
      </c>
      <c r="AR68" s="44">
        <f>MIN(N(Debts!$E$13),AU67+AQ68)</f>
        <v/>
      </c>
      <c r="AS68" s="44">
        <f>AU67+AQ68-AR68</f>
        <v/>
      </c>
      <c r="AT68" s="44" t="n">
        <v>0</v>
      </c>
      <c r="AU68" s="44">
        <f>ROUND(AS68-AT68,2)</f>
        <v/>
      </c>
    </row>
    <row r="69">
      <c r="A69" s="43" t="n">
        <v>62</v>
      </c>
      <c r="B69" s="45">
        <f>EDATE(Plan!$C$7,A69-1)</f>
        <v/>
      </c>
      <c r="C69" s="46" t="n">
        <v>0</v>
      </c>
      <c r="D69" s="46">
        <f>SUMIF($H$6:$AU$6,"Interest",H69:AU69)</f>
        <v/>
      </c>
      <c r="E69" s="46">
        <f>SUMIF($H$6:$AU$6,"Min paid",H69:AU69)+SUMIF($H$6:$AU$6,"Extra paid",H69:AU69)</f>
        <v/>
      </c>
      <c r="F69" s="46">
        <f>SUMIF($H$6:$AU$6,"Balance",H69:AU69)</f>
        <v/>
      </c>
      <c r="G69" s="47">
        <f>IF(AND(F69&lt;=0.005,F68&gt;0.005),A69,"")</f>
        <v/>
      </c>
      <c r="H69" s="44">
        <f>ROUND(L68*N(Debts!$D$6)/12,2)</f>
        <v/>
      </c>
      <c r="I69" s="44">
        <f>MIN(N(Debts!$E$6),L68+H69)</f>
        <v/>
      </c>
      <c r="J69" s="44">
        <f>L68+H69-I69</f>
        <v/>
      </c>
      <c r="K69" s="44" t="n">
        <v>0</v>
      </c>
      <c r="L69" s="44">
        <f>ROUND(J69-K69,2)</f>
        <v/>
      </c>
      <c r="M69" s="44">
        <f>ROUND(Q68*N(Debts!$D$7)/12,2)</f>
        <v/>
      </c>
      <c r="N69" s="44">
        <f>MIN(N(Debts!$E$7),Q68+M69)</f>
        <v/>
      </c>
      <c r="O69" s="44">
        <f>Q68+M69-N69</f>
        <v/>
      </c>
      <c r="P69" s="44" t="n">
        <v>0</v>
      </c>
      <c r="Q69" s="44">
        <f>ROUND(O69-P69,2)</f>
        <v/>
      </c>
      <c r="R69" s="44">
        <f>ROUND(V68*N(Debts!$D$8)/12,2)</f>
        <v/>
      </c>
      <c r="S69" s="44">
        <f>MIN(N(Debts!$E$8),V68+R69)</f>
        <v/>
      </c>
      <c r="T69" s="44">
        <f>V68+R69-S69</f>
        <v/>
      </c>
      <c r="U69" s="44" t="n">
        <v>0</v>
      </c>
      <c r="V69" s="44">
        <f>ROUND(T69-U69,2)</f>
        <v/>
      </c>
      <c r="W69" s="44">
        <f>ROUND(AA68*N(Debts!$D$9)/12,2)</f>
        <v/>
      </c>
      <c r="X69" s="44">
        <f>MIN(N(Debts!$E$9),AA68+W69)</f>
        <v/>
      </c>
      <c r="Y69" s="44">
        <f>AA68+W69-X69</f>
        <v/>
      </c>
      <c r="Z69" s="44" t="n">
        <v>0</v>
      </c>
      <c r="AA69" s="44">
        <f>ROUND(Y69-Z69,2)</f>
        <v/>
      </c>
      <c r="AB69" s="44">
        <f>ROUND(AF68*N(Debts!$D$10)/12,2)</f>
        <v/>
      </c>
      <c r="AC69" s="44">
        <f>MIN(N(Debts!$E$10),AF68+AB69)</f>
        <v/>
      </c>
      <c r="AD69" s="44">
        <f>AF68+AB69-AC69</f>
        <v/>
      </c>
      <c r="AE69" s="44" t="n">
        <v>0</v>
      </c>
      <c r="AF69" s="44">
        <f>ROUND(AD69-AE69,2)</f>
        <v/>
      </c>
      <c r="AG69" s="44">
        <f>ROUND(AK68*N(Debts!$D$11)/12,2)</f>
        <v/>
      </c>
      <c r="AH69" s="44">
        <f>MIN(N(Debts!$E$11),AK68+AG69)</f>
        <v/>
      </c>
      <c r="AI69" s="44">
        <f>AK68+AG69-AH69</f>
        <v/>
      </c>
      <c r="AJ69" s="44" t="n">
        <v>0</v>
      </c>
      <c r="AK69" s="44">
        <f>ROUND(AI69-AJ69,2)</f>
        <v/>
      </c>
      <c r="AL69" s="44">
        <f>ROUND(AP68*N(Debts!$D$12)/12,2)</f>
        <v/>
      </c>
      <c r="AM69" s="44">
        <f>MIN(N(Debts!$E$12),AP68+AL69)</f>
        <v/>
      </c>
      <c r="AN69" s="44">
        <f>AP68+AL69-AM69</f>
        <v/>
      </c>
      <c r="AO69" s="44" t="n">
        <v>0</v>
      </c>
      <c r="AP69" s="44">
        <f>ROUND(AN69-AO69,2)</f>
        <v/>
      </c>
      <c r="AQ69" s="44">
        <f>ROUND(AU68*N(Debts!$D$13)/12,2)</f>
        <v/>
      </c>
      <c r="AR69" s="44">
        <f>MIN(N(Debts!$E$13),AU68+AQ69)</f>
        <v/>
      </c>
      <c r="AS69" s="44">
        <f>AU68+AQ69-AR69</f>
        <v/>
      </c>
      <c r="AT69" s="44" t="n">
        <v>0</v>
      </c>
      <c r="AU69" s="44">
        <f>ROUND(AS69-AT69,2)</f>
        <v/>
      </c>
    </row>
    <row r="70">
      <c r="A70" s="43" t="n">
        <v>63</v>
      </c>
      <c r="B70" s="45">
        <f>EDATE(Plan!$C$7,A70-1)</f>
        <v/>
      </c>
      <c r="C70" s="46" t="n">
        <v>0</v>
      </c>
      <c r="D70" s="46">
        <f>SUMIF($H$6:$AU$6,"Interest",H70:AU70)</f>
        <v/>
      </c>
      <c r="E70" s="46">
        <f>SUMIF($H$6:$AU$6,"Min paid",H70:AU70)+SUMIF($H$6:$AU$6,"Extra paid",H70:AU70)</f>
        <v/>
      </c>
      <c r="F70" s="46">
        <f>SUMIF($H$6:$AU$6,"Balance",H70:AU70)</f>
        <v/>
      </c>
      <c r="G70" s="47">
        <f>IF(AND(F70&lt;=0.005,F69&gt;0.005),A70,"")</f>
        <v/>
      </c>
      <c r="H70" s="44">
        <f>ROUND(L69*N(Debts!$D$6)/12,2)</f>
        <v/>
      </c>
      <c r="I70" s="44">
        <f>MIN(N(Debts!$E$6),L69+H70)</f>
        <v/>
      </c>
      <c r="J70" s="44">
        <f>L69+H70-I70</f>
        <v/>
      </c>
      <c r="K70" s="44" t="n">
        <v>0</v>
      </c>
      <c r="L70" s="44">
        <f>ROUND(J70-K70,2)</f>
        <v/>
      </c>
      <c r="M70" s="44">
        <f>ROUND(Q69*N(Debts!$D$7)/12,2)</f>
        <v/>
      </c>
      <c r="N70" s="44">
        <f>MIN(N(Debts!$E$7),Q69+M70)</f>
        <v/>
      </c>
      <c r="O70" s="44">
        <f>Q69+M70-N70</f>
        <v/>
      </c>
      <c r="P70" s="44" t="n">
        <v>0</v>
      </c>
      <c r="Q70" s="44">
        <f>ROUND(O70-P70,2)</f>
        <v/>
      </c>
      <c r="R70" s="44">
        <f>ROUND(V69*N(Debts!$D$8)/12,2)</f>
        <v/>
      </c>
      <c r="S70" s="44">
        <f>MIN(N(Debts!$E$8),V69+R70)</f>
        <v/>
      </c>
      <c r="T70" s="44">
        <f>V69+R70-S70</f>
        <v/>
      </c>
      <c r="U70" s="44" t="n">
        <v>0</v>
      </c>
      <c r="V70" s="44">
        <f>ROUND(T70-U70,2)</f>
        <v/>
      </c>
      <c r="W70" s="44">
        <f>ROUND(AA69*N(Debts!$D$9)/12,2)</f>
        <v/>
      </c>
      <c r="X70" s="44">
        <f>MIN(N(Debts!$E$9),AA69+W70)</f>
        <v/>
      </c>
      <c r="Y70" s="44">
        <f>AA69+W70-X70</f>
        <v/>
      </c>
      <c r="Z70" s="44" t="n">
        <v>0</v>
      </c>
      <c r="AA70" s="44">
        <f>ROUND(Y70-Z70,2)</f>
        <v/>
      </c>
      <c r="AB70" s="44">
        <f>ROUND(AF69*N(Debts!$D$10)/12,2)</f>
        <v/>
      </c>
      <c r="AC70" s="44">
        <f>MIN(N(Debts!$E$10),AF69+AB70)</f>
        <v/>
      </c>
      <c r="AD70" s="44">
        <f>AF69+AB70-AC70</f>
        <v/>
      </c>
      <c r="AE70" s="44" t="n">
        <v>0</v>
      </c>
      <c r="AF70" s="44">
        <f>ROUND(AD70-AE70,2)</f>
        <v/>
      </c>
      <c r="AG70" s="44">
        <f>ROUND(AK69*N(Debts!$D$11)/12,2)</f>
        <v/>
      </c>
      <c r="AH70" s="44">
        <f>MIN(N(Debts!$E$11),AK69+AG70)</f>
        <v/>
      </c>
      <c r="AI70" s="44">
        <f>AK69+AG70-AH70</f>
        <v/>
      </c>
      <c r="AJ70" s="44" t="n">
        <v>0</v>
      </c>
      <c r="AK70" s="44">
        <f>ROUND(AI70-AJ70,2)</f>
        <v/>
      </c>
      <c r="AL70" s="44">
        <f>ROUND(AP69*N(Debts!$D$12)/12,2)</f>
        <v/>
      </c>
      <c r="AM70" s="44">
        <f>MIN(N(Debts!$E$12),AP69+AL70)</f>
        <v/>
      </c>
      <c r="AN70" s="44">
        <f>AP69+AL70-AM70</f>
        <v/>
      </c>
      <c r="AO70" s="44" t="n">
        <v>0</v>
      </c>
      <c r="AP70" s="44">
        <f>ROUND(AN70-AO70,2)</f>
        <v/>
      </c>
      <c r="AQ70" s="44">
        <f>ROUND(AU69*N(Debts!$D$13)/12,2)</f>
        <v/>
      </c>
      <c r="AR70" s="44">
        <f>MIN(N(Debts!$E$13),AU69+AQ70)</f>
        <v/>
      </c>
      <c r="AS70" s="44">
        <f>AU69+AQ70-AR70</f>
        <v/>
      </c>
      <c r="AT70" s="44" t="n">
        <v>0</v>
      </c>
      <c r="AU70" s="44">
        <f>ROUND(AS70-AT70,2)</f>
        <v/>
      </c>
    </row>
    <row r="71">
      <c r="A71" s="43" t="n">
        <v>64</v>
      </c>
      <c r="B71" s="45">
        <f>EDATE(Plan!$C$7,A71-1)</f>
        <v/>
      </c>
      <c r="C71" s="46" t="n">
        <v>0</v>
      </c>
      <c r="D71" s="46">
        <f>SUMIF($H$6:$AU$6,"Interest",H71:AU71)</f>
        <v/>
      </c>
      <c r="E71" s="46">
        <f>SUMIF($H$6:$AU$6,"Min paid",H71:AU71)+SUMIF($H$6:$AU$6,"Extra paid",H71:AU71)</f>
        <v/>
      </c>
      <c r="F71" s="46">
        <f>SUMIF($H$6:$AU$6,"Balance",H71:AU71)</f>
        <v/>
      </c>
      <c r="G71" s="47">
        <f>IF(AND(F71&lt;=0.005,F70&gt;0.005),A71,"")</f>
        <v/>
      </c>
      <c r="H71" s="44">
        <f>ROUND(L70*N(Debts!$D$6)/12,2)</f>
        <v/>
      </c>
      <c r="I71" s="44">
        <f>MIN(N(Debts!$E$6),L70+H71)</f>
        <v/>
      </c>
      <c r="J71" s="44">
        <f>L70+H71-I71</f>
        <v/>
      </c>
      <c r="K71" s="44" t="n">
        <v>0</v>
      </c>
      <c r="L71" s="44">
        <f>ROUND(J71-K71,2)</f>
        <v/>
      </c>
      <c r="M71" s="44">
        <f>ROUND(Q70*N(Debts!$D$7)/12,2)</f>
        <v/>
      </c>
      <c r="N71" s="44">
        <f>MIN(N(Debts!$E$7),Q70+M71)</f>
        <v/>
      </c>
      <c r="O71" s="44">
        <f>Q70+M71-N71</f>
        <v/>
      </c>
      <c r="P71" s="44" t="n">
        <v>0</v>
      </c>
      <c r="Q71" s="44">
        <f>ROUND(O71-P71,2)</f>
        <v/>
      </c>
      <c r="R71" s="44">
        <f>ROUND(V70*N(Debts!$D$8)/12,2)</f>
        <v/>
      </c>
      <c r="S71" s="44">
        <f>MIN(N(Debts!$E$8),V70+R71)</f>
        <v/>
      </c>
      <c r="T71" s="44">
        <f>V70+R71-S71</f>
        <v/>
      </c>
      <c r="U71" s="44" t="n">
        <v>0</v>
      </c>
      <c r="V71" s="44">
        <f>ROUND(T71-U71,2)</f>
        <v/>
      </c>
      <c r="W71" s="44">
        <f>ROUND(AA70*N(Debts!$D$9)/12,2)</f>
        <v/>
      </c>
      <c r="X71" s="44">
        <f>MIN(N(Debts!$E$9),AA70+W71)</f>
        <v/>
      </c>
      <c r="Y71" s="44">
        <f>AA70+W71-X71</f>
        <v/>
      </c>
      <c r="Z71" s="44" t="n">
        <v>0</v>
      </c>
      <c r="AA71" s="44">
        <f>ROUND(Y71-Z71,2)</f>
        <v/>
      </c>
      <c r="AB71" s="44">
        <f>ROUND(AF70*N(Debts!$D$10)/12,2)</f>
        <v/>
      </c>
      <c r="AC71" s="44">
        <f>MIN(N(Debts!$E$10),AF70+AB71)</f>
        <v/>
      </c>
      <c r="AD71" s="44">
        <f>AF70+AB71-AC71</f>
        <v/>
      </c>
      <c r="AE71" s="44" t="n">
        <v>0</v>
      </c>
      <c r="AF71" s="44">
        <f>ROUND(AD71-AE71,2)</f>
        <v/>
      </c>
      <c r="AG71" s="44">
        <f>ROUND(AK70*N(Debts!$D$11)/12,2)</f>
        <v/>
      </c>
      <c r="AH71" s="44">
        <f>MIN(N(Debts!$E$11),AK70+AG71)</f>
        <v/>
      </c>
      <c r="AI71" s="44">
        <f>AK70+AG71-AH71</f>
        <v/>
      </c>
      <c r="AJ71" s="44" t="n">
        <v>0</v>
      </c>
      <c r="AK71" s="44">
        <f>ROUND(AI71-AJ71,2)</f>
        <v/>
      </c>
      <c r="AL71" s="44">
        <f>ROUND(AP70*N(Debts!$D$12)/12,2)</f>
        <v/>
      </c>
      <c r="AM71" s="44">
        <f>MIN(N(Debts!$E$12),AP70+AL71)</f>
        <v/>
      </c>
      <c r="AN71" s="44">
        <f>AP70+AL71-AM71</f>
        <v/>
      </c>
      <c r="AO71" s="44" t="n">
        <v>0</v>
      </c>
      <c r="AP71" s="44">
        <f>ROUND(AN71-AO71,2)</f>
        <v/>
      </c>
      <c r="AQ71" s="44">
        <f>ROUND(AU70*N(Debts!$D$13)/12,2)</f>
        <v/>
      </c>
      <c r="AR71" s="44">
        <f>MIN(N(Debts!$E$13),AU70+AQ71)</f>
        <v/>
      </c>
      <c r="AS71" s="44">
        <f>AU70+AQ71-AR71</f>
        <v/>
      </c>
      <c r="AT71" s="44" t="n">
        <v>0</v>
      </c>
      <c r="AU71" s="44">
        <f>ROUND(AS71-AT71,2)</f>
        <v/>
      </c>
    </row>
    <row r="72">
      <c r="A72" s="43" t="n">
        <v>65</v>
      </c>
      <c r="B72" s="45">
        <f>EDATE(Plan!$C$7,A72-1)</f>
        <v/>
      </c>
      <c r="C72" s="46" t="n">
        <v>0</v>
      </c>
      <c r="D72" s="46">
        <f>SUMIF($H$6:$AU$6,"Interest",H72:AU72)</f>
        <v/>
      </c>
      <c r="E72" s="46">
        <f>SUMIF($H$6:$AU$6,"Min paid",H72:AU72)+SUMIF($H$6:$AU$6,"Extra paid",H72:AU72)</f>
        <v/>
      </c>
      <c r="F72" s="46">
        <f>SUMIF($H$6:$AU$6,"Balance",H72:AU72)</f>
        <v/>
      </c>
      <c r="G72" s="47">
        <f>IF(AND(F72&lt;=0.005,F71&gt;0.005),A72,"")</f>
        <v/>
      </c>
      <c r="H72" s="44">
        <f>ROUND(L71*N(Debts!$D$6)/12,2)</f>
        <v/>
      </c>
      <c r="I72" s="44">
        <f>MIN(N(Debts!$E$6),L71+H72)</f>
        <v/>
      </c>
      <c r="J72" s="44">
        <f>L71+H72-I72</f>
        <v/>
      </c>
      <c r="K72" s="44" t="n">
        <v>0</v>
      </c>
      <c r="L72" s="44">
        <f>ROUND(J72-K72,2)</f>
        <v/>
      </c>
      <c r="M72" s="44">
        <f>ROUND(Q71*N(Debts!$D$7)/12,2)</f>
        <v/>
      </c>
      <c r="N72" s="44">
        <f>MIN(N(Debts!$E$7),Q71+M72)</f>
        <v/>
      </c>
      <c r="O72" s="44">
        <f>Q71+M72-N72</f>
        <v/>
      </c>
      <c r="P72" s="44" t="n">
        <v>0</v>
      </c>
      <c r="Q72" s="44">
        <f>ROUND(O72-P72,2)</f>
        <v/>
      </c>
      <c r="R72" s="44">
        <f>ROUND(V71*N(Debts!$D$8)/12,2)</f>
        <v/>
      </c>
      <c r="S72" s="44">
        <f>MIN(N(Debts!$E$8),V71+R72)</f>
        <v/>
      </c>
      <c r="T72" s="44">
        <f>V71+R72-S72</f>
        <v/>
      </c>
      <c r="U72" s="44" t="n">
        <v>0</v>
      </c>
      <c r="V72" s="44">
        <f>ROUND(T72-U72,2)</f>
        <v/>
      </c>
      <c r="W72" s="44">
        <f>ROUND(AA71*N(Debts!$D$9)/12,2)</f>
        <v/>
      </c>
      <c r="X72" s="44">
        <f>MIN(N(Debts!$E$9),AA71+W72)</f>
        <v/>
      </c>
      <c r="Y72" s="44">
        <f>AA71+W72-X72</f>
        <v/>
      </c>
      <c r="Z72" s="44" t="n">
        <v>0</v>
      </c>
      <c r="AA72" s="44">
        <f>ROUND(Y72-Z72,2)</f>
        <v/>
      </c>
      <c r="AB72" s="44">
        <f>ROUND(AF71*N(Debts!$D$10)/12,2)</f>
        <v/>
      </c>
      <c r="AC72" s="44">
        <f>MIN(N(Debts!$E$10),AF71+AB72)</f>
        <v/>
      </c>
      <c r="AD72" s="44">
        <f>AF71+AB72-AC72</f>
        <v/>
      </c>
      <c r="AE72" s="44" t="n">
        <v>0</v>
      </c>
      <c r="AF72" s="44">
        <f>ROUND(AD72-AE72,2)</f>
        <v/>
      </c>
      <c r="AG72" s="44">
        <f>ROUND(AK71*N(Debts!$D$11)/12,2)</f>
        <v/>
      </c>
      <c r="AH72" s="44">
        <f>MIN(N(Debts!$E$11),AK71+AG72)</f>
        <v/>
      </c>
      <c r="AI72" s="44">
        <f>AK71+AG72-AH72</f>
        <v/>
      </c>
      <c r="AJ72" s="44" t="n">
        <v>0</v>
      </c>
      <c r="AK72" s="44">
        <f>ROUND(AI72-AJ72,2)</f>
        <v/>
      </c>
      <c r="AL72" s="44">
        <f>ROUND(AP71*N(Debts!$D$12)/12,2)</f>
        <v/>
      </c>
      <c r="AM72" s="44">
        <f>MIN(N(Debts!$E$12),AP71+AL72)</f>
        <v/>
      </c>
      <c r="AN72" s="44">
        <f>AP71+AL72-AM72</f>
        <v/>
      </c>
      <c r="AO72" s="44" t="n">
        <v>0</v>
      </c>
      <c r="AP72" s="44">
        <f>ROUND(AN72-AO72,2)</f>
        <v/>
      </c>
      <c r="AQ72" s="44">
        <f>ROUND(AU71*N(Debts!$D$13)/12,2)</f>
        <v/>
      </c>
      <c r="AR72" s="44">
        <f>MIN(N(Debts!$E$13),AU71+AQ72)</f>
        <v/>
      </c>
      <c r="AS72" s="44">
        <f>AU71+AQ72-AR72</f>
        <v/>
      </c>
      <c r="AT72" s="44" t="n">
        <v>0</v>
      </c>
      <c r="AU72" s="44">
        <f>ROUND(AS72-AT72,2)</f>
        <v/>
      </c>
    </row>
    <row r="73">
      <c r="A73" s="43" t="n">
        <v>66</v>
      </c>
      <c r="B73" s="45">
        <f>EDATE(Plan!$C$7,A73-1)</f>
        <v/>
      </c>
      <c r="C73" s="46" t="n">
        <v>0</v>
      </c>
      <c r="D73" s="46">
        <f>SUMIF($H$6:$AU$6,"Interest",H73:AU73)</f>
        <v/>
      </c>
      <c r="E73" s="46">
        <f>SUMIF($H$6:$AU$6,"Min paid",H73:AU73)+SUMIF($H$6:$AU$6,"Extra paid",H73:AU73)</f>
        <v/>
      </c>
      <c r="F73" s="46">
        <f>SUMIF($H$6:$AU$6,"Balance",H73:AU73)</f>
        <v/>
      </c>
      <c r="G73" s="47">
        <f>IF(AND(F73&lt;=0.005,F72&gt;0.005),A73,"")</f>
        <v/>
      </c>
      <c r="H73" s="44">
        <f>ROUND(L72*N(Debts!$D$6)/12,2)</f>
        <v/>
      </c>
      <c r="I73" s="44">
        <f>MIN(N(Debts!$E$6),L72+H73)</f>
        <v/>
      </c>
      <c r="J73" s="44">
        <f>L72+H73-I73</f>
        <v/>
      </c>
      <c r="K73" s="44" t="n">
        <v>0</v>
      </c>
      <c r="L73" s="44">
        <f>ROUND(J73-K73,2)</f>
        <v/>
      </c>
      <c r="M73" s="44">
        <f>ROUND(Q72*N(Debts!$D$7)/12,2)</f>
        <v/>
      </c>
      <c r="N73" s="44">
        <f>MIN(N(Debts!$E$7),Q72+M73)</f>
        <v/>
      </c>
      <c r="O73" s="44">
        <f>Q72+M73-N73</f>
        <v/>
      </c>
      <c r="P73" s="44" t="n">
        <v>0</v>
      </c>
      <c r="Q73" s="44">
        <f>ROUND(O73-P73,2)</f>
        <v/>
      </c>
      <c r="R73" s="44">
        <f>ROUND(V72*N(Debts!$D$8)/12,2)</f>
        <v/>
      </c>
      <c r="S73" s="44">
        <f>MIN(N(Debts!$E$8),V72+R73)</f>
        <v/>
      </c>
      <c r="T73" s="44">
        <f>V72+R73-S73</f>
        <v/>
      </c>
      <c r="U73" s="44" t="n">
        <v>0</v>
      </c>
      <c r="V73" s="44">
        <f>ROUND(T73-U73,2)</f>
        <v/>
      </c>
      <c r="W73" s="44">
        <f>ROUND(AA72*N(Debts!$D$9)/12,2)</f>
        <v/>
      </c>
      <c r="X73" s="44">
        <f>MIN(N(Debts!$E$9),AA72+W73)</f>
        <v/>
      </c>
      <c r="Y73" s="44">
        <f>AA72+W73-X73</f>
        <v/>
      </c>
      <c r="Z73" s="44" t="n">
        <v>0</v>
      </c>
      <c r="AA73" s="44">
        <f>ROUND(Y73-Z73,2)</f>
        <v/>
      </c>
      <c r="AB73" s="44">
        <f>ROUND(AF72*N(Debts!$D$10)/12,2)</f>
        <v/>
      </c>
      <c r="AC73" s="44">
        <f>MIN(N(Debts!$E$10),AF72+AB73)</f>
        <v/>
      </c>
      <c r="AD73" s="44">
        <f>AF72+AB73-AC73</f>
        <v/>
      </c>
      <c r="AE73" s="44" t="n">
        <v>0</v>
      </c>
      <c r="AF73" s="44">
        <f>ROUND(AD73-AE73,2)</f>
        <v/>
      </c>
      <c r="AG73" s="44">
        <f>ROUND(AK72*N(Debts!$D$11)/12,2)</f>
        <v/>
      </c>
      <c r="AH73" s="44">
        <f>MIN(N(Debts!$E$11),AK72+AG73)</f>
        <v/>
      </c>
      <c r="AI73" s="44">
        <f>AK72+AG73-AH73</f>
        <v/>
      </c>
      <c r="AJ73" s="44" t="n">
        <v>0</v>
      </c>
      <c r="AK73" s="44">
        <f>ROUND(AI73-AJ73,2)</f>
        <v/>
      </c>
      <c r="AL73" s="44">
        <f>ROUND(AP72*N(Debts!$D$12)/12,2)</f>
        <v/>
      </c>
      <c r="AM73" s="44">
        <f>MIN(N(Debts!$E$12),AP72+AL73)</f>
        <v/>
      </c>
      <c r="AN73" s="44">
        <f>AP72+AL73-AM73</f>
        <v/>
      </c>
      <c r="AO73" s="44" t="n">
        <v>0</v>
      </c>
      <c r="AP73" s="44">
        <f>ROUND(AN73-AO73,2)</f>
        <v/>
      </c>
      <c r="AQ73" s="44">
        <f>ROUND(AU72*N(Debts!$D$13)/12,2)</f>
        <v/>
      </c>
      <c r="AR73" s="44">
        <f>MIN(N(Debts!$E$13),AU72+AQ73)</f>
        <v/>
      </c>
      <c r="AS73" s="44">
        <f>AU72+AQ73-AR73</f>
        <v/>
      </c>
      <c r="AT73" s="44" t="n">
        <v>0</v>
      </c>
      <c r="AU73" s="44">
        <f>ROUND(AS73-AT73,2)</f>
        <v/>
      </c>
    </row>
    <row r="74">
      <c r="A74" s="43" t="n">
        <v>67</v>
      </c>
      <c r="B74" s="45">
        <f>EDATE(Plan!$C$7,A74-1)</f>
        <v/>
      </c>
      <c r="C74" s="46" t="n">
        <v>0</v>
      </c>
      <c r="D74" s="46">
        <f>SUMIF($H$6:$AU$6,"Interest",H74:AU74)</f>
        <v/>
      </c>
      <c r="E74" s="46">
        <f>SUMIF($H$6:$AU$6,"Min paid",H74:AU74)+SUMIF($H$6:$AU$6,"Extra paid",H74:AU74)</f>
        <v/>
      </c>
      <c r="F74" s="46">
        <f>SUMIF($H$6:$AU$6,"Balance",H74:AU74)</f>
        <v/>
      </c>
      <c r="G74" s="47">
        <f>IF(AND(F74&lt;=0.005,F73&gt;0.005),A74,"")</f>
        <v/>
      </c>
      <c r="H74" s="44">
        <f>ROUND(L73*N(Debts!$D$6)/12,2)</f>
        <v/>
      </c>
      <c r="I74" s="44">
        <f>MIN(N(Debts!$E$6),L73+H74)</f>
        <v/>
      </c>
      <c r="J74" s="44">
        <f>L73+H74-I74</f>
        <v/>
      </c>
      <c r="K74" s="44" t="n">
        <v>0</v>
      </c>
      <c r="L74" s="44">
        <f>ROUND(J74-K74,2)</f>
        <v/>
      </c>
      <c r="M74" s="44">
        <f>ROUND(Q73*N(Debts!$D$7)/12,2)</f>
        <v/>
      </c>
      <c r="N74" s="44">
        <f>MIN(N(Debts!$E$7),Q73+M74)</f>
        <v/>
      </c>
      <c r="O74" s="44">
        <f>Q73+M74-N74</f>
        <v/>
      </c>
      <c r="P74" s="44" t="n">
        <v>0</v>
      </c>
      <c r="Q74" s="44">
        <f>ROUND(O74-P74,2)</f>
        <v/>
      </c>
      <c r="R74" s="44">
        <f>ROUND(V73*N(Debts!$D$8)/12,2)</f>
        <v/>
      </c>
      <c r="S74" s="44">
        <f>MIN(N(Debts!$E$8),V73+R74)</f>
        <v/>
      </c>
      <c r="T74" s="44">
        <f>V73+R74-S74</f>
        <v/>
      </c>
      <c r="U74" s="44" t="n">
        <v>0</v>
      </c>
      <c r="V74" s="44">
        <f>ROUND(T74-U74,2)</f>
        <v/>
      </c>
      <c r="W74" s="44">
        <f>ROUND(AA73*N(Debts!$D$9)/12,2)</f>
        <v/>
      </c>
      <c r="X74" s="44">
        <f>MIN(N(Debts!$E$9),AA73+W74)</f>
        <v/>
      </c>
      <c r="Y74" s="44">
        <f>AA73+W74-X74</f>
        <v/>
      </c>
      <c r="Z74" s="44" t="n">
        <v>0</v>
      </c>
      <c r="AA74" s="44">
        <f>ROUND(Y74-Z74,2)</f>
        <v/>
      </c>
      <c r="AB74" s="44">
        <f>ROUND(AF73*N(Debts!$D$10)/12,2)</f>
        <v/>
      </c>
      <c r="AC74" s="44">
        <f>MIN(N(Debts!$E$10),AF73+AB74)</f>
        <v/>
      </c>
      <c r="AD74" s="44">
        <f>AF73+AB74-AC74</f>
        <v/>
      </c>
      <c r="AE74" s="44" t="n">
        <v>0</v>
      </c>
      <c r="AF74" s="44">
        <f>ROUND(AD74-AE74,2)</f>
        <v/>
      </c>
      <c r="AG74" s="44">
        <f>ROUND(AK73*N(Debts!$D$11)/12,2)</f>
        <v/>
      </c>
      <c r="AH74" s="44">
        <f>MIN(N(Debts!$E$11),AK73+AG74)</f>
        <v/>
      </c>
      <c r="AI74" s="44">
        <f>AK73+AG74-AH74</f>
        <v/>
      </c>
      <c r="AJ74" s="44" t="n">
        <v>0</v>
      </c>
      <c r="AK74" s="44">
        <f>ROUND(AI74-AJ74,2)</f>
        <v/>
      </c>
      <c r="AL74" s="44">
        <f>ROUND(AP73*N(Debts!$D$12)/12,2)</f>
        <v/>
      </c>
      <c r="AM74" s="44">
        <f>MIN(N(Debts!$E$12),AP73+AL74)</f>
        <v/>
      </c>
      <c r="AN74" s="44">
        <f>AP73+AL74-AM74</f>
        <v/>
      </c>
      <c r="AO74" s="44" t="n">
        <v>0</v>
      </c>
      <c r="AP74" s="44">
        <f>ROUND(AN74-AO74,2)</f>
        <v/>
      </c>
      <c r="AQ74" s="44">
        <f>ROUND(AU73*N(Debts!$D$13)/12,2)</f>
        <v/>
      </c>
      <c r="AR74" s="44">
        <f>MIN(N(Debts!$E$13),AU73+AQ74)</f>
        <v/>
      </c>
      <c r="AS74" s="44">
        <f>AU73+AQ74-AR74</f>
        <v/>
      </c>
      <c r="AT74" s="44" t="n">
        <v>0</v>
      </c>
      <c r="AU74" s="44">
        <f>ROUND(AS74-AT74,2)</f>
        <v/>
      </c>
    </row>
    <row r="75">
      <c r="A75" s="43" t="n">
        <v>68</v>
      </c>
      <c r="B75" s="45">
        <f>EDATE(Plan!$C$7,A75-1)</f>
        <v/>
      </c>
      <c r="C75" s="46" t="n">
        <v>0</v>
      </c>
      <c r="D75" s="46">
        <f>SUMIF($H$6:$AU$6,"Interest",H75:AU75)</f>
        <v/>
      </c>
      <c r="E75" s="46">
        <f>SUMIF($H$6:$AU$6,"Min paid",H75:AU75)+SUMIF($H$6:$AU$6,"Extra paid",H75:AU75)</f>
        <v/>
      </c>
      <c r="F75" s="46">
        <f>SUMIF($H$6:$AU$6,"Balance",H75:AU75)</f>
        <v/>
      </c>
      <c r="G75" s="47">
        <f>IF(AND(F75&lt;=0.005,F74&gt;0.005),A75,"")</f>
        <v/>
      </c>
      <c r="H75" s="44">
        <f>ROUND(L74*N(Debts!$D$6)/12,2)</f>
        <v/>
      </c>
      <c r="I75" s="44">
        <f>MIN(N(Debts!$E$6),L74+H75)</f>
        <v/>
      </c>
      <c r="J75" s="44">
        <f>L74+H75-I75</f>
        <v/>
      </c>
      <c r="K75" s="44" t="n">
        <v>0</v>
      </c>
      <c r="L75" s="44">
        <f>ROUND(J75-K75,2)</f>
        <v/>
      </c>
      <c r="M75" s="44">
        <f>ROUND(Q74*N(Debts!$D$7)/12,2)</f>
        <v/>
      </c>
      <c r="N75" s="44">
        <f>MIN(N(Debts!$E$7),Q74+M75)</f>
        <v/>
      </c>
      <c r="O75" s="44">
        <f>Q74+M75-N75</f>
        <v/>
      </c>
      <c r="P75" s="44" t="n">
        <v>0</v>
      </c>
      <c r="Q75" s="44">
        <f>ROUND(O75-P75,2)</f>
        <v/>
      </c>
      <c r="R75" s="44">
        <f>ROUND(V74*N(Debts!$D$8)/12,2)</f>
        <v/>
      </c>
      <c r="S75" s="44">
        <f>MIN(N(Debts!$E$8),V74+R75)</f>
        <v/>
      </c>
      <c r="T75" s="44">
        <f>V74+R75-S75</f>
        <v/>
      </c>
      <c r="U75" s="44" t="n">
        <v>0</v>
      </c>
      <c r="V75" s="44">
        <f>ROUND(T75-U75,2)</f>
        <v/>
      </c>
      <c r="W75" s="44">
        <f>ROUND(AA74*N(Debts!$D$9)/12,2)</f>
        <v/>
      </c>
      <c r="X75" s="44">
        <f>MIN(N(Debts!$E$9),AA74+W75)</f>
        <v/>
      </c>
      <c r="Y75" s="44">
        <f>AA74+W75-X75</f>
        <v/>
      </c>
      <c r="Z75" s="44" t="n">
        <v>0</v>
      </c>
      <c r="AA75" s="44">
        <f>ROUND(Y75-Z75,2)</f>
        <v/>
      </c>
      <c r="AB75" s="44">
        <f>ROUND(AF74*N(Debts!$D$10)/12,2)</f>
        <v/>
      </c>
      <c r="AC75" s="44">
        <f>MIN(N(Debts!$E$10),AF74+AB75)</f>
        <v/>
      </c>
      <c r="AD75" s="44">
        <f>AF74+AB75-AC75</f>
        <v/>
      </c>
      <c r="AE75" s="44" t="n">
        <v>0</v>
      </c>
      <c r="AF75" s="44">
        <f>ROUND(AD75-AE75,2)</f>
        <v/>
      </c>
      <c r="AG75" s="44">
        <f>ROUND(AK74*N(Debts!$D$11)/12,2)</f>
        <v/>
      </c>
      <c r="AH75" s="44">
        <f>MIN(N(Debts!$E$11),AK74+AG75)</f>
        <v/>
      </c>
      <c r="AI75" s="44">
        <f>AK74+AG75-AH75</f>
        <v/>
      </c>
      <c r="AJ75" s="44" t="n">
        <v>0</v>
      </c>
      <c r="AK75" s="44">
        <f>ROUND(AI75-AJ75,2)</f>
        <v/>
      </c>
      <c r="AL75" s="44">
        <f>ROUND(AP74*N(Debts!$D$12)/12,2)</f>
        <v/>
      </c>
      <c r="AM75" s="44">
        <f>MIN(N(Debts!$E$12),AP74+AL75)</f>
        <v/>
      </c>
      <c r="AN75" s="44">
        <f>AP74+AL75-AM75</f>
        <v/>
      </c>
      <c r="AO75" s="44" t="n">
        <v>0</v>
      </c>
      <c r="AP75" s="44">
        <f>ROUND(AN75-AO75,2)</f>
        <v/>
      </c>
      <c r="AQ75" s="44">
        <f>ROUND(AU74*N(Debts!$D$13)/12,2)</f>
        <v/>
      </c>
      <c r="AR75" s="44">
        <f>MIN(N(Debts!$E$13),AU74+AQ75)</f>
        <v/>
      </c>
      <c r="AS75" s="44">
        <f>AU74+AQ75-AR75</f>
        <v/>
      </c>
      <c r="AT75" s="44" t="n">
        <v>0</v>
      </c>
      <c r="AU75" s="44">
        <f>ROUND(AS75-AT75,2)</f>
        <v/>
      </c>
    </row>
    <row r="76">
      <c r="A76" s="43" t="n">
        <v>69</v>
      </c>
      <c r="B76" s="45">
        <f>EDATE(Plan!$C$7,A76-1)</f>
        <v/>
      </c>
      <c r="C76" s="46" t="n">
        <v>0</v>
      </c>
      <c r="D76" s="46">
        <f>SUMIF($H$6:$AU$6,"Interest",H76:AU76)</f>
        <v/>
      </c>
      <c r="E76" s="46">
        <f>SUMIF($H$6:$AU$6,"Min paid",H76:AU76)+SUMIF($H$6:$AU$6,"Extra paid",H76:AU76)</f>
        <v/>
      </c>
      <c r="F76" s="46">
        <f>SUMIF($H$6:$AU$6,"Balance",H76:AU76)</f>
        <v/>
      </c>
      <c r="G76" s="47">
        <f>IF(AND(F76&lt;=0.005,F75&gt;0.005),A76,"")</f>
        <v/>
      </c>
      <c r="H76" s="44">
        <f>ROUND(L75*N(Debts!$D$6)/12,2)</f>
        <v/>
      </c>
      <c r="I76" s="44">
        <f>MIN(N(Debts!$E$6),L75+H76)</f>
        <v/>
      </c>
      <c r="J76" s="44">
        <f>L75+H76-I76</f>
        <v/>
      </c>
      <c r="K76" s="44" t="n">
        <v>0</v>
      </c>
      <c r="L76" s="44">
        <f>ROUND(J76-K76,2)</f>
        <v/>
      </c>
      <c r="M76" s="44">
        <f>ROUND(Q75*N(Debts!$D$7)/12,2)</f>
        <v/>
      </c>
      <c r="N76" s="44">
        <f>MIN(N(Debts!$E$7),Q75+M76)</f>
        <v/>
      </c>
      <c r="O76" s="44">
        <f>Q75+M76-N76</f>
        <v/>
      </c>
      <c r="P76" s="44" t="n">
        <v>0</v>
      </c>
      <c r="Q76" s="44">
        <f>ROUND(O76-P76,2)</f>
        <v/>
      </c>
      <c r="R76" s="44">
        <f>ROUND(V75*N(Debts!$D$8)/12,2)</f>
        <v/>
      </c>
      <c r="S76" s="44">
        <f>MIN(N(Debts!$E$8),V75+R76)</f>
        <v/>
      </c>
      <c r="T76" s="44">
        <f>V75+R76-S76</f>
        <v/>
      </c>
      <c r="U76" s="44" t="n">
        <v>0</v>
      </c>
      <c r="V76" s="44">
        <f>ROUND(T76-U76,2)</f>
        <v/>
      </c>
      <c r="W76" s="44">
        <f>ROUND(AA75*N(Debts!$D$9)/12,2)</f>
        <v/>
      </c>
      <c r="X76" s="44">
        <f>MIN(N(Debts!$E$9),AA75+W76)</f>
        <v/>
      </c>
      <c r="Y76" s="44">
        <f>AA75+W76-X76</f>
        <v/>
      </c>
      <c r="Z76" s="44" t="n">
        <v>0</v>
      </c>
      <c r="AA76" s="44">
        <f>ROUND(Y76-Z76,2)</f>
        <v/>
      </c>
      <c r="AB76" s="44">
        <f>ROUND(AF75*N(Debts!$D$10)/12,2)</f>
        <v/>
      </c>
      <c r="AC76" s="44">
        <f>MIN(N(Debts!$E$10),AF75+AB76)</f>
        <v/>
      </c>
      <c r="AD76" s="44">
        <f>AF75+AB76-AC76</f>
        <v/>
      </c>
      <c r="AE76" s="44" t="n">
        <v>0</v>
      </c>
      <c r="AF76" s="44">
        <f>ROUND(AD76-AE76,2)</f>
        <v/>
      </c>
      <c r="AG76" s="44">
        <f>ROUND(AK75*N(Debts!$D$11)/12,2)</f>
        <v/>
      </c>
      <c r="AH76" s="44">
        <f>MIN(N(Debts!$E$11),AK75+AG76)</f>
        <v/>
      </c>
      <c r="AI76" s="44">
        <f>AK75+AG76-AH76</f>
        <v/>
      </c>
      <c r="AJ76" s="44" t="n">
        <v>0</v>
      </c>
      <c r="AK76" s="44">
        <f>ROUND(AI76-AJ76,2)</f>
        <v/>
      </c>
      <c r="AL76" s="44">
        <f>ROUND(AP75*N(Debts!$D$12)/12,2)</f>
        <v/>
      </c>
      <c r="AM76" s="44">
        <f>MIN(N(Debts!$E$12),AP75+AL76)</f>
        <v/>
      </c>
      <c r="AN76" s="44">
        <f>AP75+AL76-AM76</f>
        <v/>
      </c>
      <c r="AO76" s="44" t="n">
        <v>0</v>
      </c>
      <c r="AP76" s="44">
        <f>ROUND(AN76-AO76,2)</f>
        <v/>
      </c>
      <c r="AQ76" s="44">
        <f>ROUND(AU75*N(Debts!$D$13)/12,2)</f>
        <v/>
      </c>
      <c r="AR76" s="44">
        <f>MIN(N(Debts!$E$13),AU75+AQ76)</f>
        <v/>
      </c>
      <c r="AS76" s="44">
        <f>AU75+AQ76-AR76</f>
        <v/>
      </c>
      <c r="AT76" s="44" t="n">
        <v>0</v>
      </c>
      <c r="AU76" s="44">
        <f>ROUND(AS76-AT76,2)</f>
        <v/>
      </c>
    </row>
    <row r="77">
      <c r="A77" s="43" t="n">
        <v>70</v>
      </c>
      <c r="B77" s="45">
        <f>EDATE(Plan!$C$7,A77-1)</f>
        <v/>
      </c>
      <c r="C77" s="46" t="n">
        <v>0</v>
      </c>
      <c r="D77" s="46">
        <f>SUMIF($H$6:$AU$6,"Interest",H77:AU77)</f>
        <v/>
      </c>
      <c r="E77" s="46">
        <f>SUMIF($H$6:$AU$6,"Min paid",H77:AU77)+SUMIF($H$6:$AU$6,"Extra paid",H77:AU77)</f>
        <v/>
      </c>
      <c r="F77" s="46">
        <f>SUMIF($H$6:$AU$6,"Balance",H77:AU77)</f>
        <v/>
      </c>
      <c r="G77" s="47">
        <f>IF(AND(F77&lt;=0.005,F76&gt;0.005),A77,"")</f>
        <v/>
      </c>
      <c r="H77" s="44">
        <f>ROUND(L76*N(Debts!$D$6)/12,2)</f>
        <v/>
      </c>
      <c r="I77" s="44">
        <f>MIN(N(Debts!$E$6),L76+H77)</f>
        <v/>
      </c>
      <c r="J77" s="44">
        <f>L76+H77-I77</f>
        <v/>
      </c>
      <c r="K77" s="44" t="n">
        <v>0</v>
      </c>
      <c r="L77" s="44">
        <f>ROUND(J77-K77,2)</f>
        <v/>
      </c>
      <c r="M77" s="44">
        <f>ROUND(Q76*N(Debts!$D$7)/12,2)</f>
        <v/>
      </c>
      <c r="N77" s="44">
        <f>MIN(N(Debts!$E$7),Q76+M77)</f>
        <v/>
      </c>
      <c r="O77" s="44">
        <f>Q76+M77-N77</f>
        <v/>
      </c>
      <c r="P77" s="44" t="n">
        <v>0</v>
      </c>
      <c r="Q77" s="44">
        <f>ROUND(O77-P77,2)</f>
        <v/>
      </c>
      <c r="R77" s="44">
        <f>ROUND(V76*N(Debts!$D$8)/12,2)</f>
        <v/>
      </c>
      <c r="S77" s="44">
        <f>MIN(N(Debts!$E$8),V76+R77)</f>
        <v/>
      </c>
      <c r="T77" s="44">
        <f>V76+R77-S77</f>
        <v/>
      </c>
      <c r="U77" s="44" t="n">
        <v>0</v>
      </c>
      <c r="V77" s="44">
        <f>ROUND(T77-U77,2)</f>
        <v/>
      </c>
      <c r="W77" s="44">
        <f>ROUND(AA76*N(Debts!$D$9)/12,2)</f>
        <v/>
      </c>
      <c r="X77" s="44">
        <f>MIN(N(Debts!$E$9),AA76+W77)</f>
        <v/>
      </c>
      <c r="Y77" s="44">
        <f>AA76+W77-X77</f>
        <v/>
      </c>
      <c r="Z77" s="44" t="n">
        <v>0</v>
      </c>
      <c r="AA77" s="44">
        <f>ROUND(Y77-Z77,2)</f>
        <v/>
      </c>
      <c r="AB77" s="44">
        <f>ROUND(AF76*N(Debts!$D$10)/12,2)</f>
        <v/>
      </c>
      <c r="AC77" s="44">
        <f>MIN(N(Debts!$E$10),AF76+AB77)</f>
        <v/>
      </c>
      <c r="AD77" s="44">
        <f>AF76+AB77-AC77</f>
        <v/>
      </c>
      <c r="AE77" s="44" t="n">
        <v>0</v>
      </c>
      <c r="AF77" s="44">
        <f>ROUND(AD77-AE77,2)</f>
        <v/>
      </c>
      <c r="AG77" s="44">
        <f>ROUND(AK76*N(Debts!$D$11)/12,2)</f>
        <v/>
      </c>
      <c r="AH77" s="44">
        <f>MIN(N(Debts!$E$11),AK76+AG77)</f>
        <v/>
      </c>
      <c r="AI77" s="44">
        <f>AK76+AG77-AH77</f>
        <v/>
      </c>
      <c r="AJ77" s="44" t="n">
        <v>0</v>
      </c>
      <c r="AK77" s="44">
        <f>ROUND(AI77-AJ77,2)</f>
        <v/>
      </c>
      <c r="AL77" s="44">
        <f>ROUND(AP76*N(Debts!$D$12)/12,2)</f>
        <v/>
      </c>
      <c r="AM77" s="44">
        <f>MIN(N(Debts!$E$12),AP76+AL77)</f>
        <v/>
      </c>
      <c r="AN77" s="44">
        <f>AP76+AL77-AM77</f>
        <v/>
      </c>
      <c r="AO77" s="44" t="n">
        <v>0</v>
      </c>
      <c r="AP77" s="44">
        <f>ROUND(AN77-AO77,2)</f>
        <v/>
      </c>
      <c r="AQ77" s="44">
        <f>ROUND(AU76*N(Debts!$D$13)/12,2)</f>
        <v/>
      </c>
      <c r="AR77" s="44">
        <f>MIN(N(Debts!$E$13),AU76+AQ77)</f>
        <v/>
      </c>
      <c r="AS77" s="44">
        <f>AU76+AQ77-AR77</f>
        <v/>
      </c>
      <c r="AT77" s="44" t="n">
        <v>0</v>
      </c>
      <c r="AU77" s="44">
        <f>ROUND(AS77-AT77,2)</f>
        <v/>
      </c>
    </row>
    <row r="78">
      <c r="A78" s="43" t="n">
        <v>71</v>
      </c>
      <c r="B78" s="45">
        <f>EDATE(Plan!$C$7,A78-1)</f>
        <v/>
      </c>
      <c r="C78" s="46" t="n">
        <v>0</v>
      </c>
      <c r="D78" s="46">
        <f>SUMIF($H$6:$AU$6,"Interest",H78:AU78)</f>
        <v/>
      </c>
      <c r="E78" s="46">
        <f>SUMIF($H$6:$AU$6,"Min paid",H78:AU78)+SUMIF($H$6:$AU$6,"Extra paid",H78:AU78)</f>
        <v/>
      </c>
      <c r="F78" s="46">
        <f>SUMIF($H$6:$AU$6,"Balance",H78:AU78)</f>
        <v/>
      </c>
      <c r="G78" s="47">
        <f>IF(AND(F78&lt;=0.005,F77&gt;0.005),A78,"")</f>
        <v/>
      </c>
      <c r="H78" s="44">
        <f>ROUND(L77*N(Debts!$D$6)/12,2)</f>
        <v/>
      </c>
      <c r="I78" s="44">
        <f>MIN(N(Debts!$E$6),L77+H78)</f>
        <v/>
      </c>
      <c r="J78" s="44">
        <f>L77+H78-I78</f>
        <v/>
      </c>
      <c r="K78" s="44" t="n">
        <v>0</v>
      </c>
      <c r="L78" s="44">
        <f>ROUND(J78-K78,2)</f>
        <v/>
      </c>
      <c r="M78" s="44">
        <f>ROUND(Q77*N(Debts!$D$7)/12,2)</f>
        <v/>
      </c>
      <c r="N78" s="44">
        <f>MIN(N(Debts!$E$7),Q77+M78)</f>
        <v/>
      </c>
      <c r="O78" s="44">
        <f>Q77+M78-N78</f>
        <v/>
      </c>
      <c r="P78" s="44" t="n">
        <v>0</v>
      </c>
      <c r="Q78" s="44">
        <f>ROUND(O78-P78,2)</f>
        <v/>
      </c>
      <c r="R78" s="44">
        <f>ROUND(V77*N(Debts!$D$8)/12,2)</f>
        <v/>
      </c>
      <c r="S78" s="44">
        <f>MIN(N(Debts!$E$8),V77+R78)</f>
        <v/>
      </c>
      <c r="T78" s="44">
        <f>V77+R78-S78</f>
        <v/>
      </c>
      <c r="U78" s="44" t="n">
        <v>0</v>
      </c>
      <c r="V78" s="44">
        <f>ROUND(T78-U78,2)</f>
        <v/>
      </c>
      <c r="W78" s="44">
        <f>ROUND(AA77*N(Debts!$D$9)/12,2)</f>
        <v/>
      </c>
      <c r="X78" s="44">
        <f>MIN(N(Debts!$E$9),AA77+W78)</f>
        <v/>
      </c>
      <c r="Y78" s="44">
        <f>AA77+W78-X78</f>
        <v/>
      </c>
      <c r="Z78" s="44" t="n">
        <v>0</v>
      </c>
      <c r="AA78" s="44">
        <f>ROUND(Y78-Z78,2)</f>
        <v/>
      </c>
      <c r="AB78" s="44">
        <f>ROUND(AF77*N(Debts!$D$10)/12,2)</f>
        <v/>
      </c>
      <c r="AC78" s="44">
        <f>MIN(N(Debts!$E$10),AF77+AB78)</f>
        <v/>
      </c>
      <c r="AD78" s="44">
        <f>AF77+AB78-AC78</f>
        <v/>
      </c>
      <c r="AE78" s="44" t="n">
        <v>0</v>
      </c>
      <c r="AF78" s="44">
        <f>ROUND(AD78-AE78,2)</f>
        <v/>
      </c>
      <c r="AG78" s="44">
        <f>ROUND(AK77*N(Debts!$D$11)/12,2)</f>
        <v/>
      </c>
      <c r="AH78" s="44">
        <f>MIN(N(Debts!$E$11),AK77+AG78)</f>
        <v/>
      </c>
      <c r="AI78" s="44">
        <f>AK77+AG78-AH78</f>
        <v/>
      </c>
      <c r="AJ78" s="44" t="n">
        <v>0</v>
      </c>
      <c r="AK78" s="44">
        <f>ROUND(AI78-AJ78,2)</f>
        <v/>
      </c>
      <c r="AL78" s="44">
        <f>ROUND(AP77*N(Debts!$D$12)/12,2)</f>
        <v/>
      </c>
      <c r="AM78" s="44">
        <f>MIN(N(Debts!$E$12),AP77+AL78)</f>
        <v/>
      </c>
      <c r="AN78" s="44">
        <f>AP77+AL78-AM78</f>
        <v/>
      </c>
      <c r="AO78" s="44" t="n">
        <v>0</v>
      </c>
      <c r="AP78" s="44">
        <f>ROUND(AN78-AO78,2)</f>
        <v/>
      </c>
      <c r="AQ78" s="44">
        <f>ROUND(AU77*N(Debts!$D$13)/12,2)</f>
        <v/>
      </c>
      <c r="AR78" s="44">
        <f>MIN(N(Debts!$E$13),AU77+AQ78)</f>
        <v/>
      </c>
      <c r="AS78" s="44">
        <f>AU77+AQ78-AR78</f>
        <v/>
      </c>
      <c r="AT78" s="44" t="n">
        <v>0</v>
      </c>
      <c r="AU78" s="44">
        <f>ROUND(AS78-AT78,2)</f>
        <v/>
      </c>
    </row>
    <row r="79">
      <c r="A79" s="43" t="n">
        <v>72</v>
      </c>
      <c r="B79" s="45">
        <f>EDATE(Plan!$C$7,A79-1)</f>
        <v/>
      </c>
      <c r="C79" s="46" t="n">
        <v>0</v>
      </c>
      <c r="D79" s="46">
        <f>SUMIF($H$6:$AU$6,"Interest",H79:AU79)</f>
        <v/>
      </c>
      <c r="E79" s="46">
        <f>SUMIF($H$6:$AU$6,"Min paid",H79:AU79)+SUMIF($H$6:$AU$6,"Extra paid",H79:AU79)</f>
        <v/>
      </c>
      <c r="F79" s="46">
        <f>SUMIF($H$6:$AU$6,"Balance",H79:AU79)</f>
        <v/>
      </c>
      <c r="G79" s="47">
        <f>IF(AND(F79&lt;=0.005,F78&gt;0.005),A79,"")</f>
        <v/>
      </c>
      <c r="H79" s="44">
        <f>ROUND(L78*N(Debts!$D$6)/12,2)</f>
        <v/>
      </c>
      <c r="I79" s="44">
        <f>MIN(N(Debts!$E$6),L78+H79)</f>
        <v/>
      </c>
      <c r="J79" s="44">
        <f>L78+H79-I79</f>
        <v/>
      </c>
      <c r="K79" s="44" t="n">
        <v>0</v>
      </c>
      <c r="L79" s="44">
        <f>ROUND(J79-K79,2)</f>
        <v/>
      </c>
      <c r="M79" s="44">
        <f>ROUND(Q78*N(Debts!$D$7)/12,2)</f>
        <v/>
      </c>
      <c r="N79" s="44">
        <f>MIN(N(Debts!$E$7),Q78+M79)</f>
        <v/>
      </c>
      <c r="O79" s="44">
        <f>Q78+M79-N79</f>
        <v/>
      </c>
      <c r="P79" s="44" t="n">
        <v>0</v>
      </c>
      <c r="Q79" s="44">
        <f>ROUND(O79-P79,2)</f>
        <v/>
      </c>
      <c r="R79" s="44">
        <f>ROUND(V78*N(Debts!$D$8)/12,2)</f>
        <v/>
      </c>
      <c r="S79" s="44">
        <f>MIN(N(Debts!$E$8),V78+R79)</f>
        <v/>
      </c>
      <c r="T79" s="44">
        <f>V78+R79-S79</f>
        <v/>
      </c>
      <c r="U79" s="44" t="n">
        <v>0</v>
      </c>
      <c r="V79" s="44">
        <f>ROUND(T79-U79,2)</f>
        <v/>
      </c>
      <c r="W79" s="44">
        <f>ROUND(AA78*N(Debts!$D$9)/12,2)</f>
        <v/>
      </c>
      <c r="X79" s="44">
        <f>MIN(N(Debts!$E$9),AA78+W79)</f>
        <v/>
      </c>
      <c r="Y79" s="44">
        <f>AA78+W79-X79</f>
        <v/>
      </c>
      <c r="Z79" s="44" t="n">
        <v>0</v>
      </c>
      <c r="AA79" s="44">
        <f>ROUND(Y79-Z79,2)</f>
        <v/>
      </c>
      <c r="AB79" s="44">
        <f>ROUND(AF78*N(Debts!$D$10)/12,2)</f>
        <v/>
      </c>
      <c r="AC79" s="44">
        <f>MIN(N(Debts!$E$10),AF78+AB79)</f>
        <v/>
      </c>
      <c r="AD79" s="44">
        <f>AF78+AB79-AC79</f>
        <v/>
      </c>
      <c r="AE79" s="44" t="n">
        <v>0</v>
      </c>
      <c r="AF79" s="44">
        <f>ROUND(AD79-AE79,2)</f>
        <v/>
      </c>
      <c r="AG79" s="44">
        <f>ROUND(AK78*N(Debts!$D$11)/12,2)</f>
        <v/>
      </c>
      <c r="AH79" s="44">
        <f>MIN(N(Debts!$E$11),AK78+AG79)</f>
        <v/>
      </c>
      <c r="AI79" s="44">
        <f>AK78+AG79-AH79</f>
        <v/>
      </c>
      <c r="AJ79" s="44" t="n">
        <v>0</v>
      </c>
      <c r="AK79" s="44">
        <f>ROUND(AI79-AJ79,2)</f>
        <v/>
      </c>
      <c r="AL79" s="44">
        <f>ROUND(AP78*N(Debts!$D$12)/12,2)</f>
        <v/>
      </c>
      <c r="AM79" s="44">
        <f>MIN(N(Debts!$E$12),AP78+AL79)</f>
        <v/>
      </c>
      <c r="AN79" s="44">
        <f>AP78+AL79-AM79</f>
        <v/>
      </c>
      <c r="AO79" s="44" t="n">
        <v>0</v>
      </c>
      <c r="AP79" s="44">
        <f>ROUND(AN79-AO79,2)</f>
        <v/>
      </c>
      <c r="AQ79" s="44">
        <f>ROUND(AU78*N(Debts!$D$13)/12,2)</f>
        <v/>
      </c>
      <c r="AR79" s="44">
        <f>MIN(N(Debts!$E$13),AU78+AQ79)</f>
        <v/>
      </c>
      <c r="AS79" s="44">
        <f>AU78+AQ79-AR79</f>
        <v/>
      </c>
      <c r="AT79" s="44" t="n">
        <v>0</v>
      </c>
      <c r="AU79" s="44">
        <f>ROUND(AS79-AT79,2)</f>
        <v/>
      </c>
    </row>
    <row r="80">
      <c r="A80" s="43" t="n">
        <v>73</v>
      </c>
      <c r="B80" s="45">
        <f>EDATE(Plan!$C$7,A80-1)</f>
        <v/>
      </c>
      <c r="C80" s="46" t="n">
        <v>0</v>
      </c>
      <c r="D80" s="46">
        <f>SUMIF($H$6:$AU$6,"Interest",H80:AU80)</f>
        <v/>
      </c>
      <c r="E80" s="46">
        <f>SUMIF($H$6:$AU$6,"Min paid",H80:AU80)+SUMIF($H$6:$AU$6,"Extra paid",H80:AU80)</f>
        <v/>
      </c>
      <c r="F80" s="46">
        <f>SUMIF($H$6:$AU$6,"Balance",H80:AU80)</f>
        <v/>
      </c>
      <c r="G80" s="47">
        <f>IF(AND(F80&lt;=0.005,F79&gt;0.005),A80,"")</f>
        <v/>
      </c>
      <c r="H80" s="44">
        <f>ROUND(L79*N(Debts!$D$6)/12,2)</f>
        <v/>
      </c>
      <c r="I80" s="44">
        <f>MIN(N(Debts!$E$6),L79+H80)</f>
        <v/>
      </c>
      <c r="J80" s="44">
        <f>L79+H80-I80</f>
        <v/>
      </c>
      <c r="K80" s="44" t="n">
        <v>0</v>
      </c>
      <c r="L80" s="44">
        <f>ROUND(J80-K80,2)</f>
        <v/>
      </c>
      <c r="M80" s="44">
        <f>ROUND(Q79*N(Debts!$D$7)/12,2)</f>
        <v/>
      </c>
      <c r="N80" s="44">
        <f>MIN(N(Debts!$E$7),Q79+M80)</f>
        <v/>
      </c>
      <c r="O80" s="44">
        <f>Q79+M80-N80</f>
        <v/>
      </c>
      <c r="P80" s="44" t="n">
        <v>0</v>
      </c>
      <c r="Q80" s="44">
        <f>ROUND(O80-P80,2)</f>
        <v/>
      </c>
      <c r="R80" s="44">
        <f>ROUND(V79*N(Debts!$D$8)/12,2)</f>
        <v/>
      </c>
      <c r="S80" s="44">
        <f>MIN(N(Debts!$E$8),V79+R80)</f>
        <v/>
      </c>
      <c r="T80" s="44">
        <f>V79+R80-S80</f>
        <v/>
      </c>
      <c r="U80" s="44" t="n">
        <v>0</v>
      </c>
      <c r="V80" s="44">
        <f>ROUND(T80-U80,2)</f>
        <v/>
      </c>
      <c r="W80" s="44">
        <f>ROUND(AA79*N(Debts!$D$9)/12,2)</f>
        <v/>
      </c>
      <c r="X80" s="44">
        <f>MIN(N(Debts!$E$9),AA79+W80)</f>
        <v/>
      </c>
      <c r="Y80" s="44">
        <f>AA79+W80-X80</f>
        <v/>
      </c>
      <c r="Z80" s="44" t="n">
        <v>0</v>
      </c>
      <c r="AA80" s="44">
        <f>ROUND(Y80-Z80,2)</f>
        <v/>
      </c>
      <c r="AB80" s="44">
        <f>ROUND(AF79*N(Debts!$D$10)/12,2)</f>
        <v/>
      </c>
      <c r="AC80" s="44">
        <f>MIN(N(Debts!$E$10),AF79+AB80)</f>
        <v/>
      </c>
      <c r="AD80" s="44">
        <f>AF79+AB80-AC80</f>
        <v/>
      </c>
      <c r="AE80" s="44" t="n">
        <v>0</v>
      </c>
      <c r="AF80" s="44">
        <f>ROUND(AD80-AE80,2)</f>
        <v/>
      </c>
      <c r="AG80" s="44">
        <f>ROUND(AK79*N(Debts!$D$11)/12,2)</f>
        <v/>
      </c>
      <c r="AH80" s="44">
        <f>MIN(N(Debts!$E$11),AK79+AG80)</f>
        <v/>
      </c>
      <c r="AI80" s="44">
        <f>AK79+AG80-AH80</f>
        <v/>
      </c>
      <c r="AJ80" s="44" t="n">
        <v>0</v>
      </c>
      <c r="AK80" s="44">
        <f>ROUND(AI80-AJ80,2)</f>
        <v/>
      </c>
      <c r="AL80" s="44">
        <f>ROUND(AP79*N(Debts!$D$12)/12,2)</f>
        <v/>
      </c>
      <c r="AM80" s="44">
        <f>MIN(N(Debts!$E$12),AP79+AL80)</f>
        <v/>
      </c>
      <c r="AN80" s="44">
        <f>AP79+AL80-AM80</f>
        <v/>
      </c>
      <c r="AO80" s="44" t="n">
        <v>0</v>
      </c>
      <c r="AP80" s="44">
        <f>ROUND(AN80-AO80,2)</f>
        <v/>
      </c>
      <c r="AQ80" s="44">
        <f>ROUND(AU79*N(Debts!$D$13)/12,2)</f>
        <v/>
      </c>
      <c r="AR80" s="44">
        <f>MIN(N(Debts!$E$13),AU79+AQ80)</f>
        <v/>
      </c>
      <c r="AS80" s="44">
        <f>AU79+AQ80-AR80</f>
        <v/>
      </c>
      <c r="AT80" s="44" t="n">
        <v>0</v>
      </c>
      <c r="AU80" s="44">
        <f>ROUND(AS80-AT80,2)</f>
        <v/>
      </c>
    </row>
    <row r="81">
      <c r="A81" s="43" t="n">
        <v>74</v>
      </c>
      <c r="B81" s="45">
        <f>EDATE(Plan!$C$7,A81-1)</f>
        <v/>
      </c>
      <c r="C81" s="46" t="n">
        <v>0</v>
      </c>
      <c r="D81" s="46">
        <f>SUMIF($H$6:$AU$6,"Interest",H81:AU81)</f>
        <v/>
      </c>
      <c r="E81" s="46">
        <f>SUMIF($H$6:$AU$6,"Min paid",H81:AU81)+SUMIF($H$6:$AU$6,"Extra paid",H81:AU81)</f>
        <v/>
      </c>
      <c r="F81" s="46">
        <f>SUMIF($H$6:$AU$6,"Balance",H81:AU81)</f>
        <v/>
      </c>
      <c r="G81" s="47">
        <f>IF(AND(F81&lt;=0.005,F80&gt;0.005),A81,"")</f>
        <v/>
      </c>
      <c r="H81" s="44">
        <f>ROUND(L80*N(Debts!$D$6)/12,2)</f>
        <v/>
      </c>
      <c r="I81" s="44">
        <f>MIN(N(Debts!$E$6),L80+H81)</f>
        <v/>
      </c>
      <c r="J81" s="44">
        <f>L80+H81-I81</f>
        <v/>
      </c>
      <c r="K81" s="44" t="n">
        <v>0</v>
      </c>
      <c r="L81" s="44">
        <f>ROUND(J81-K81,2)</f>
        <v/>
      </c>
      <c r="M81" s="44">
        <f>ROUND(Q80*N(Debts!$D$7)/12,2)</f>
        <v/>
      </c>
      <c r="N81" s="44">
        <f>MIN(N(Debts!$E$7),Q80+M81)</f>
        <v/>
      </c>
      <c r="O81" s="44">
        <f>Q80+M81-N81</f>
        <v/>
      </c>
      <c r="P81" s="44" t="n">
        <v>0</v>
      </c>
      <c r="Q81" s="44">
        <f>ROUND(O81-P81,2)</f>
        <v/>
      </c>
      <c r="R81" s="44">
        <f>ROUND(V80*N(Debts!$D$8)/12,2)</f>
        <v/>
      </c>
      <c r="S81" s="44">
        <f>MIN(N(Debts!$E$8),V80+R81)</f>
        <v/>
      </c>
      <c r="T81" s="44">
        <f>V80+R81-S81</f>
        <v/>
      </c>
      <c r="U81" s="44" t="n">
        <v>0</v>
      </c>
      <c r="V81" s="44">
        <f>ROUND(T81-U81,2)</f>
        <v/>
      </c>
      <c r="W81" s="44">
        <f>ROUND(AA80*N(Debts!$D$9)/12,2)</f>
        <v/>
      </c>
      <c r="X81" s="44">
        <f>MIN(N(Debts!$E$9),AA80+W81)</f>
        <v/>
      </c>
      <c r="Y81" s="44">
        <f>AA80+W81-X81</f>
        <v/>
      </c>
      <c r="Z81" s="44" t="n">
        <v>0</v>
      </c>
      <c r="AA81" s="44">
        <f>ROUND(Y81-Z81,2)</f>
        <v/>
      </c>
      <c r="AB81" s="44">
        <f>ROUND(AF80*N(Debts!$D$10)/12,2)</f>
        <v/>
      </c>
      <c r="AC81" s="44">
        <f>MIN(N(Debts!$E$10),AF80+AB81)</f>
        <v/>
      </c>
      <c r="AD81" s="44">
        <f>AF80+AB81-AC81</f>
        <v/>
      </c>
      <c r="AE81" s="44" t="n">
        <v>0</v>
      </c>
      <c r="AF81" s="44">
        <f>ROUND(AD81-AE81,2)</f>
        <v/>
      </c>
      <c r="AG81" s="44">
        <f>ROUND(AK80*N(Debts!$D$11)/12,2)</f>
        <v/>
      </c>
      <c r="AH81" s="44">
        <f>MIN(N(Debts!$E$11),AK80+AG81)</f>
        <v/>
      </c>
      <c r="AI81" s="44">
        <f>AK80+AG81-AH81</f>
        <v/>
      </c>
      <c r="AJ81" s="44" t="n">
        <v>0</v>
      </c>
      <c r="AK81" s="44">
        <f>ROUND(AI81-AJ81,2)</f>
        <v/>
      </c>
      <c r="AL81" s="44">
        <f>ROUND(AP80*N(Debts!$D$12)/12,2)</f>
        <v/>
      </c>
      <c r="AM81" s="44">
        <f>MIN(N(Debts!$E$12),AP80+AL81)</f>
        <v/>
      </c>
      <c r="AN81" s="44">
        <f>AP80+AL81-AM81</f>
        <v/>
      </c>
      <c r="AO81" s="44" t="n">
        <v>0</v>
      </c>
      <c r="AP81" s="44">
        <f>ROUND(AN81-AO81,2)</f>
        <v/>
      </c>
      <c r="AQ81" s="44">
        <f>ROUND(AU80*N(Debts!$D$13)/12,2)</f>
        <v/>
      </c>
      <c r="AR81" s="44">
        <f>MIN(N(Debts!$E$13),AU80+AQ81)</f>
        <v/>
      </c>
      <c r="AS81" s="44">
        <f>AU80+AQ81-AR81</f>
        <v/>
      </c>
      <c r="AT81" s="44" t="n">
        <v>0</v>
      </c>
      <c r="AU81" s="44">
        <f>ROUND(AS81-AT81,2)</f>
        <v/>
      </c>
    </row>
    <row r="82">
      <c r="A82" s="43" t="n">
        <v>75</v>
      </c>
      <c r="B82" s="45">
        <f>EDATE(Plan!$C$7,A82-1)</f>
        <v/>
      </c>
      <c r="C82" s="46" t="n">
        <v>0</v>
      </c>
      <c r="D82" s="46">
        <f>SUMIF($H$6:$AU$6,"Interest",H82:AU82)</f>
        <v/>
      </c>
      <c r="E82" s="46">
        <f>SUMIF($H$6:$AU$6,"Min paid",H82:AU82)+SUMIF($H$6:$AU$6,"Extra paid",H82:AU82)</f>
        <v/>
      </c>
      <c r="F82" s="46">
        <f>SUMIF($H$6:$AU$6,"Balance",H82:AU82)</f>
        <v/>
      </c>
      <c r="G82" s="47">
        <f>IF(AND(F82&lt;=0.005,F81&gt;0.005),A82,"")</f>
        <v/>
      </c>
      <c r="H82" s="44">
        <f>ROUND(L81*N(Debts!$D$6)/12,2)</f>
        <v/>
      </c>
      <c r="I82" s="44">
        <f>MIN(N(Debts!$E$6),L81+H82)</f>
        <v/>
      </c>
      <c r="J82" s="44">
        <f>L81+H82-I82</f>
        <v/>
      </c>
      <c r="K82" s="44" t="n">
        <v>0</v>
      </c>
      <c r="L82" s="44">
        <f>ROUND(J82-K82,2)</f>
        <v/>
      </c>
      <c r="M82" s="44">
        <f>ROUND(Q81*N(Debts!$D$7)/12,2)</f>
        <v/>
      </c>
      <c r="N82" s="44">
        <f>MIN(N(Debts!$E$7),Q81+M82)</f>
        <v/>
      </c>
      <c r="O82" s="44">
        <f>Q81+M82-N82</f>
        <v/>
      </c>
      <c r="P82" s="44" t="n">
        <v>0</v>
      </c>
      <c r="Q82" s="44">
        <f>ROUND(O82-P82,2)</f>
        <v/>
      </c>
      <c r="R82" s="44">
        <f>ROUND(V81*N(Debts!$D$8)/12,2)</f>
        <v/>
      </c>
      <c r="S82" s="44">
        <f>MIN(N(Debts!$E$8),V81+R82)</f>
        <v/>
      </c>
      <c r="T82" s="44">
        <f>V81+R82-S82</f>
        <v/>
      </c>
      <c r="U82" s="44" t="n">
        <v>0</v>
      </c>
      <c r="V82" s="44">
        <f>ROUND(T82-U82,2)</f>
        <v/>
      </c>
      <c r="W82" s="44">
        <f>ROUND(AA81*N(Debts!$D$9)/12,2)</f>
        <v/>
      </c>
      <c r="X82" s="44">
        <f>MIN(N(Debts!$E$9),AA81+W82)</f>
        <v/>
      </c>
      <c r="Y82" s="44">
        <f>AA81+W82-X82</f>
        <v/>
      </c>
      <c r="Z82" s="44" t="n">
        <v>0</v>
      </c>
      <c r="AA82" s="44">
        <f>ROUND(Y82-Z82,2)</f>
        <v/>
      </c>
      <c r="AB82" s="44">
        <f>ROUND(AF81*N(Debts!$D$10)/12,2)</f>
        <v/>
      </c>
      <c r="AC82" s="44">
        <f>MIN(N(Debts!$E$10),AF81+AB82)</f>
        <v/>
      </c>
      <c r="AD82" s="44">
        <f>AF81+AB82-AC82</f>
        <v/>
      </c>
      <c r="AE82" s="44" t="n">
        <v>0</v>
      </c>
      <c r="AF82" s="44">
        <f>ROUND(AD82-AE82,2)</f>
        <v/>
      </c>
      <c r="AG82" s="44">
        <f>ROUND(AK81*N(Debts!$D$11)/12,2)</f>
        <v/>
      </c>
      <c r="AH82" s="44">
        <f>MIN(N(Debts!$E$11),AK81+AG82)</f>
        <v/>
      </c>
      <c r="AI82" s="44">
        <f>AK81+AG82-AH82</f>
        <v/>
      </c>
      <c r="AJ82" s="44" t="n">
        <v>0</v>
      </c>
      <c r="AK82" s="44">
        <f>ROUND(AI82-AJ82,2)</f>
        <v/>
      </c>
      <c r="AL82" s="44">
        <f>ROUND(AP81*N(Debts!$D$12)/12,2)</f>
        <v/>
      </c>
      <c r="AM82" s="44">
        <f>MIN(N(Debts!$E$12),AP81+AL82)</f>
        <v/>
      </c>
      <c r="AN82" s="44">
        <f>AP81+AL82-AM82</f>
        <v/>
      </c>
      <c r="AO82" s="44" t="n">
        <v>0</v>
      </c>
      <c r="AP82" s="44">
        <f>ROUND(AN82-AO82,2)</f>
        <v/>
      </c>
      <c r="AQ82" s="44">
        <f>ROUND(AU81*N(Debts!$D$13)/12,2)</f>
        <v/>
      </c>
      <c r="AR82" s="44">
        <f>MIN(N(Debts!$E$13),AU81+AQ82)</f>
        <v/>
      </c>
      <c r="AS82" s="44">
        <f>AU81+AQ82-AR82</f>
        <v/>
      </c>
      <c r="AT82" s="44" t="n">
        <v>0</v>
      </c>
      <c r="AU82" s="44">
        <f>ROUND(AS82-AT82,2)</f>
        <v/>
      </c>
    </row>
    <row r="83">
      <c r="A83" s="43" t="n">
        <v>76</v>
      </c>
      <c r="B83" s="45">
        <f>EDATE(Plan!$C$7,A83-1)</f>
        <v/>
      </c>
      <c r="C83" s="46" t="n">
        <v>0</v>
      </c>
      <c r="D83" s="46">
        <f>SUMIF($H$6:$AU$6,"Interest",H83:AU83)</f>
        <v/>
      </c>
      <c r="E83" s="46">
        <f>SUMIF($H$6:$AU$6,"Min paid",H83:AU83)+SUMIF($H$6:$AU$6,"Extra paid",H83:AU83)</f>
        <v/>
      </c>
      <c r="F83" s="46">
        <f>SUMIF($H$6:$AU$6,"Balance",H83:AU83)</f>
        <v/>
      </c>
      <c r="G83" s="47">
        <f>IF(AND(F83&lt;=0.005,F82&gt;0.005),A83,"")</f>
        <v/>
      </c>
      <c r="H83" s="44">
        <f>ROUND(L82*N(Debts!$D$6)/12,2)</f>
        <v/>
      </c>
      <c r="I83" s="44">
        <f>MIN(N(Debts!$E$6),L82+H83)</f>
        <v/>
      </c>
      <c r="J83" s="44">
        <f>L82+H83-I83</f>
        <v/>
      </c>
      <c r="K83" s="44" t="n">
        <v>0</v>
      </c>
      <c r="L83" s="44">
        <f>ROUND(J83-K83,2)</f>
        <v/>
      </c>
      <c r="M83" s="44">
        <f>ROUND(Q82*N(Debts!$D$7)/12,2)</f>
        <v/>
      </c>
      <c r="N83" s="44">
        <f>MIN(N(Debts!$E$7),Q82+M83)</f>
        <v/>
      </c>
      <c r="O83" s="44">
        <f>Q82+M83-N83</f>
        <v/>
      </c>
      <c r="P83" s="44" t="n">
        <v>0</v>
      </c>
      <c r="Q83" s="44">
        <f>ROUND(O83-P83,2)</f>
        <v/>
      </c>
      <c r="R83" s="44">
        <f>ROUND(V82*N(Debts!$D$8)/12,2)</f>
        <v/>
      </c>
      <c r="S83" s="44">
        <f>MIN(N(Debts!$E$8),V82+R83)</f>
        <v/>
      </c>
      <c r="T83" s="44">
        <f>V82+R83-S83</f>
        <v/>
      </c>
      <c r="U83" s="44" t="n">
        <v>0</v>
      </c>
      <c r="V83" s="44">
        <f>ROUND(T83-U83,2)</f>
        <v/>
      </c>
      <c r="W83" s="44">
        <f>ROUND(AA82*N(Debts!$D$9)/12,2)</f>
        <v/>
      </c>
      <c r="X83" s="44">
        <f>MIN(N(Debts!$E$9),AA82+W83)</f>
        <v/>
      </c>
      <c r="Y83" s="44">
        <f>AA82+W83-X83</f>
        <v/>
      </c>
      <c r="Z83" s="44" t="n">
        <v>0</v>
      </c>
      <c r="AA83" s="44">
        <f>ROUND(Y83-Z83,2)</f>
        <v/>
      </c>
      <c r="AB83" s="44">
        <f>ROUND(AF82*N(Debts!$D$10)/12,2)</f>
        <v/>
      </c>
      <c r="AC83" s="44">
        <f>MIN(N(Debts!$E$10),AF82+AB83)</f>
        <v/>
      </c>
      <c r="AD83" s="44">
        <f>AF82+AB83-AC83</f>
        <v/>
      </c>
      <c r="AE83" s="44" t="n">
        <v>0</v>
      </c>
      <c r="AF83" s="44">
        <f>ROUND(AD83-AE83,2)</f>
        <v/>
      </c>
      <c r="AG83" s="44">
        <f>ROUND(AK82*N(Debts!$D$11)/12,2)</f>
        <v/>
      </c>
      <c r="AH83" s="44">
        <f>MIN(N(Debts!$E$11),AK82+AG83)</f>
        <v/>
      </c>
      <c r="AI83" s="44">
        <f>AK82+AG83-AH83</f>
        <v/>
      </c>
      <c r="AJ83" s="44" t="n">
        <v>0</v>
      </c>
      <c r="AK83" s="44">
        <f>ROUND(AI83-AJ83,2)</f>
        <v/>
      </c>
      <c r="AL83" s="44">
        <f>ROUND(AP82*N(Debts!$D$12)/12,2)</f>
        <v/>
      </c>
      <c r="AM83" s="44">
        <f>MIN(N(Debts!$E$12),AP82+AL83)</f>
        <v/>
      </c>
      <c r="AN83" s="44">
        <f>AP82+AL83-AM83</f>
        <v/>
      </c>
      <c r="AO83" s="44" t="n">
        <v>0</v>
      </c>
      <c r="AP83" s="44">
        <f>ROUND(AN83-AO83,2)</f>
        <v/>
      </c>
      <c r="AQ83" s="44">
        <f>ROUND(AU82*N(Debts!$D$13)/12,2)</f>
        <v/>
      </c>
      <c r="AR83" s="44">
        <f>MIN(N(Debts!$E$13),AU82+AQ83)</f>
        <v/>
      </c>
      <c r="AS83" s="44">
        <f>AU82+AQ83-AR83</f>
        <v/>
      </c>
      <c r="AT83" s="44" t="n">
        <v>0</v>
      </c>
      <c r="AU83" s="44">
        <f>ROUND(AS83-AT83,2)</f>
        <v/>
      </c>
    </row>
    <row r="84">
      <c r="A84" s="43" t="n">
        <v>77</v>
      </c>
      <c r="B84" s="45">
        <f>EDATE(Plan!$C$7,A84-1)</f>
        <v/>
      </c>
      <c r="C84" s="46" t="n">
        <v>0</v>
      </c>
      <c r="D84" s="46">
        <f>SUMIF($H$6:$AU$6,"Interest",H84:AU84)</f>
        <v/>
      </c>
      <c r="E84" s="46">
        <f>SUMIF($H$6:$AU$6,"Min paid",H84:AU84)+SUMIF($H$6:$AU$6,"Extra paid",H84:AU84)</f>
        <v/>
      </c>
      <c r="F84" s="46">
        <f>SUMIF($H$6:$AU$6,"Balance",H84:AU84)</f>
        <v/>
      </c>
      <c r="G84" s="47">
        <f>IF(AND(F84&lt;=0.005,F83&gt;0.005),A84,"")</f>
        <v/>
      </c>
      <c r="H84" s="44">
        <f>ROUND(L83*N(Debts!$D$6)/12,2)</f>
        <v/>
      </c>
      <c r="I84" s="44">
        <f>MIN(N(Debts!$E$6),L83+H84)</f>
        <v/>
      </c>
      <c r="J84" s="44">
        <f>L83+H84-I84</f>
        <v/>
      </c>
      <c r="K84" s="44" t="n">
        <v>0</v>
      </c>
      <c r="L84" s="44">
        <f>ROUND(J84-K84,2)</f>
        <v/>
      </c>
      <c r="M84" s="44">
        <f>ROUND(Q83*N(Debts!$D$7)/12,2)</f>
        <v/>
      </c>
      <c r="N84" s="44">
        <f>MIN(N(Debts!$E$7),Q83+M84)</f>
        <v/>
      </c>
      <c r="O84" s="44">
        <f>Q83+M84-N84</f>
        <v/>
      </c>
      <c r="P84" s="44" t="n">
        <v>0</v>
      </c>
      <c r="Q84" s="44">
        <f>ROUND(O84-P84,2)</f>
        <v/>
      </c>
      <c r="R84" s="44">
        <f>ROUND(V83*N(Debts!$D$8)/12,2)</f>
        <v/>
      </c>
      <c r="S84" s="44">
        <f>MIN(N(Debts!$E$8),V83+R84)</f>
        <v/>
      </c>
      <c r="T84" s="44">
        <f>V83+R84-S84</f>
        <v/>
      </c>
      <c r="U84" s="44" t="n">
        <v>0</v>
      </c>
      <c r="V84" s="44">
        <f>ROUND(T84-U84,2)</f>
        <v/>
      </c>
      <c r="W84" s="44">
        <f>ROUND(AA83*N(Debts!$D$9)/12,2)</f>
        <v/>
      </c>
      <c r="X84" s="44">
        <f>MIN(N(Debts!$E$9),AA83+W84)</f>
        <v/>
      </c>
      <c r="Y84" s="44">
        <f>AA83+W84-X84</f>
        <v/>
      </c>
      <c r="Z84" s="44" t="n">
        <v>0</v>
      </c>
      <c r="AA84" s="44">
        <f>ROUND(Y84-Z84,2)</f>
        <v/>
      </c>
      <c r="AB84" s="44">
        <f>ROUND(AF83*N(Debts!$D$10)/12,2)</f>
        <v/>
      </c>
      <c r="AC84" s="44">
        <f>MIN(N(Debts!$E$10),AF83+AB84)</f>
        <v/>
      </c>
      <c r="AD84" s="44">
        <f>AF83+AB84-AC84</f>
        <v/>
      </c>
      <c r="AE84" s="44" t="n">
        <v>0</v>
      </c>
      <c r="AF84" s="44">
        <f>ROUND(AD84-AE84,2)</f>
        <v/>
      </c>
      <c r="AG84" s="44">
        <f>ROUND(AK83*N(Debts!$D$11)/12,2)</f>
        <v/>
      </c>
      <c r="AH84" s="44">
        <f>MIN(N(Debts!$E$11),AK83+AG84)</f>
        <v/>
      </c>
      <c r="AI84" s="44">
        <f>AK83+AG84-AH84</f>
        <v/>
      </c>
      <c r="AJ84" s="44" t="n">
        <v>0</v>
      </c>
      <c r="AK84" s="44">
        <f>ROUND(AI84-AJ84,2)</f>
        <v/>
      </c>
      <c r="AL84" s="44">
        <f>ROUND(AP83*N(Debts!$D$12)/12,2)</f>
        <v/>
      </c>
      <c r="AM84" s="44">
        <f>MIN(N(Debts!$E$12),AP83+AL84)</f>
        <v/>
      </c>
      <c r="AN84" s="44">
        <f>AP83+AL84-AM84</f>
        <v/>
      </c>
      <c r="AO84" s="44" t="n">
        <v>0</v>
      </c>
      <c r="AP84" s="44">
        <f>ROUND(AN84-AO84,2)</f>
        <v/>
      </c>
      <c r="AQ84" s="44">
        <f>ROUND(AU83*N(Debts!$D$13)/12,2)</f>
        <v/>
      </c>
      <c r="AR84" s="44">
        <f>MIN(N(Debts!$E$13),AU83+AQ84)</f>
        <v/>
      </c>
      <c r="AS84" s="44">
        <f>AU83+AQ84-AR84</f>
        <v/>
      </c>
      <c r="AT84" s="44" t="n">
        <v>0</v>
      </c>
      <c r="AU84" s="44">
        <f>ROUND(AS84-AT84,2)</f>
        <v/>
      </c>
    </row>
    <row r="85">
      <c r="A85" s="43" t="n">
        <v>78</v>
      </c>
      <c r="B85" s="45">
        <f>EDATE(Plan!$C$7,A85-1)</f>
        <v/>
      </c>
      <c r="C85" s="46" t="n">
        <v>0</v>
      </c>
      <c r="D85" s="46">
        <f>SUMIF($H$6:$AU$6,"Interest",H85:AU85)</f>
        <v/>
      </c>
      <c r="E85" s="46">
        <f>SUMIF($H$6:$AU$6,"Min paid",H85:AU85)+SUMIF($H$6:$AU$6,"Extra paid",H85:AU85)</f>
        <v/>
      </c>
      <c r="F85" s="46">
        <f>SUMIF($H$6:$AU$6,"Balance",H85:AU85)</f>
        <v/>
      </c>
      <c r="G85" s="47">
        <f>IF(AND(F85&lt;=0.005,F84&gt;0.005),A85,"")</f>
        <v/>
      </c>
      <c r="H85" s="44">
        <f>ROUND(L84*N(Debts!$D$6)/12,2)</f>
        <v/>
      </c>
      <c r="I85" s="44">
        <f>MIN(N(Debts!$E$6),L84+H85)</f>
        <v/>
      </c>
      <c r="J85" s="44">
        <f>L84+H85-I85</f>
        <v/>
      </c>
      <c r="K85" s="44" t="n">
        <v>0</v>
      </c>
      <c r="L85" s="44">
        <f>ROUND(J85-K85,2)</f>
        <v/>
      </c>
      <c r="M85" s="44">
        <f>ROUND(Q84*N(Debts!$D$7)/12,2)</f>
        <v/>
      </c>
      <c r="N85" s="44">
        <f>MIN(N(Debts!$E$7),Q84+M85)</f>
        <v/>
      </c>
      <c r="O85" s="44">
        <f>Q84+M85-N85</f>
        <v/>
      </c>
      <c r="P85" s="44" t="n">
        <v>0</v>
      </c>
      <c r="Q85" s="44">
        <f>ROUND(O85-P85,2)</f>
        <v/>
      </c>
      <c r="R85" s="44">
        <f>ROUND(V84*N(Debts!$D$8)/12,2)</f>
        <v/>
      </c>
      <c r="S85" s="44">
        <f>MIN(N(Debts!$E$8),V84+R85)</f>
        <v/>
      </c>
      <c r="T85" s="44">
        <f>V84+R85-S85</f>
        <v/>
      </c>
      <c r="U85" s="44" t="n">
        <v>0</v>
      </c>
      <c r="V85" s="44">
        <f>ROUND(T85-U85,2)</f>
        <v/>
      </c>
      <c r="W85" s="44">
        <f>ROUND(AA84*N(Debts!$D$9)/12,2)</f>
        <v/>
      </c>
      <c r="X85" s="44">
        <f>MIN(N(Debts!$E$9),AA84+W85)</f>
        <v/>
      </c>
      <c r="Y85" s="44">
        <f>AA84+W85-X85</f>
        <v/>
      </c>
      <c r="Z85" s="44" t="n">
        <v>0</v>
      </c>
      <c r="AA85" s="44">
        <f>ROUND(Y85-Z85,2)</f>
        <v/>
      </c>
      <c r="AB85" s="44">
        <f>ROUND(AF84*N(Debts!$D$10)/12,2)</f>
        <v/>
      </c>
      <c r="AC85" s="44">
        <f>MIN(N(Debts!$E$10),AF84+AB85)</f>
        <v/>
      </c>
      <c r="AD85" s="44">
        <f>AF84+AB85-AC85</f>
        <v/>
      </c>
      <c r="AE85" s="44" t="n">
        <v>0</v>
      </c>
      <c r="AF85" s="44">
        <f>ROUND(AD85-AE85,2)</f>
        <v/>
      </c>
      <c r="AG85" s="44">
        <f>ROUND(AK84*N(Debts!$D$11)/12,2)</f>
        <v/>
      </c>
      <c r="AH85" s="44">
        <f>MIN(N(Debts!$E$11),AK84+AG85)</f>
        <v/>
      </c>
      <c r="AI85" s="44">
        <f>AK84+AG85-AH85</f>
        <v/>
      </c>
      <c r="AJ85" s="44" t="n">
        <v>0</v>
      </c>
      <c r="AK85" s="44">
        <f>ROUND(AI85-AJ85,2)</f>
        <v/>
      </c>
      <c r="AL85" s="44">
        <f>ROUND(AP84*N(Debts!$D$12)/12,2)</f>
        <v/>
      </c>
      <c r="AM85" s="44">
        <f>MIN(N(Debts!$E$12),AP84+AL85)</f>
        <v/>
      </c>
      <c r="AN85" s="44">
        <f>AP84+AL85-AM85</f>
        <v/>
      </c>
      <c r="AO85" s="44" t="n">
        <v>0</v>
      </c>
      <c r="AP85" s="44">
        <f>ROUND(AN85-AO85,2)</f>
        <v/>
      </c>
      <c r="AQ85" s="44">
        <f>ROUND(AU84*N(Debts!$D$13)/12,2)</f>
        <v/>
      </c>
      <c r="AR85" s="44">
        <f>MIN(N(Debts!$E$13),AU84+AQ85)</f>
        <v/>
      </c>
      <c r="AS85" s="44">
        <f>AU84+AQ85-AR85</f>
        <v/>
      </c>
      <c r="AT85" s="44" t="n">
        <v>0</v>
      </c>
      <c r="AU85" s="44">
        <f>ROUND(AS85-AT85,2)</f>
        <v/>
      </c>
    </row>
    <row r="86">
      <c r="A86" s="43" t="n">
        <v>79</v>
      </c>
      <c r="B86" s="45">
        <f>EDATE(Plan!$C$7,A86-1)</f>
        <v/>
      </c>
      <c r="C86" s="46" t="n">
        <v>0</v>
      </c>
      <c r="D86" s="46">
        <f>SUMIF($H$6:$AU$6,"Interest",H86:AU86)</f>
        <v/>
      </c>
      <c r="E86" s="46">
        <f>SUMIF($H$6:$AU$6,"Min paid",H86:AU86)+SUMIF($H$6:$AU$6,"Extra paid",H86:AU86)</f>
        <v/>
      </c>
      <c r="F86" s="46">
        <f>SUMIF($H$6:$AU$6,"Balance",H86:AU86)</f>
        <v/>
      </c>
      <c r="G86" s="47">
        <f>IF(AND(F86&lt;=0.005,F85&gt;0.005),A86,"")</f>
        <v/>
      </c>
      <c r="H86" s="44">
        <f>ROUND(L85*N(Debts!$D$6)/12,2)</f>
        <v/>
      </c>
      <c r="I86" s="44">
        <f>MIN(N(Debts!$E$6),L85+H86)</f>
        <v/>
      </c>
      <c r="J86" s="44">
        <f>L85+H86-I86</f>
        <v/>
      </c>
      <c r="K86" s="44" t="n">
        <v>0</v>
      </c>
      <c r="L86" s="44">
        <f>ROUND(J86-K86,2)</f>
        <v/>
      </c>
      <c r="M86" s="44">
        <f>ROUND(Q85*N(Debts!$D$7)/12,2)</f>
        <v/>
      </c>
      <c r="N86" s="44">
        <f>MIN(N(Debts!$E$7),Q85+M86)</f>
        <v/>
      </c>
      <c r="O86" s="44">
        <f>Q85+M86-N86</f>
        <v/>
      </c>
      <c r="P86" s="44" t="n">
        <v>0</v>
      </c>
      <c r="Q86" s="44">
        <f>ROUND(O86-P86,2)</f>
        <v/>
      </c>
      <c r="R86" s="44">
        <f>ROUND(V85*N(Debts!$D$8)/12,2)</f>
        <v/>
      </c>
      <c r="S86" s="44">
        <f>MIN(N(Debts!$E$8),V85+R86)</f>
        <v/>
      </c>
      <c r="T86" s="44">
        <f>V85+R86-S86</f>
        <v/>
      </c>
      <c r="U86" s="44" t="n">
        <v>0</v>
      </c>
      <c r="V86" s="44">
        <f>ROUND(T86-U86,2)</f>
        <v/>
      </c>
      <c r="W86" s="44">
        <f>ROUND(AA85*N(Debts!$D$9)/12,2)</f>
        <v/>
      </c>
      <c r="X86" s="44">
        <f>MIN(N(Debts!$E$9),AA85+W86)</f>
        <v/>
      </c>
      <c r="Y86" s="44">
        <f>AA85+W86-X86</f>
        <v/>
      </c>
      <c r="Z86" s="44" t="n">
        <v>0</v>
      </c>
      <c r="AA86" s="44">
        <f>ROUND(Y86-Z86,2)</f>
        <v/>
      </c>
      <c r="AB86" s="44">
        <f>ROUND(AF85*N(Debts!$D$10)/12,2)</f>
        <v/>
      </c>
      <c r="AC86" s="44">
        <f>MIN(N(Debts!$E$10),AF85+AB86)</f>
        <v/>
      </c>
      <c r="AD86" s="44">
        <f>AF85+AB86-AC86</f>
        <v/>
      </c>
      <c r="AE86" s="44" t="n">
        <v>0</v>
      </c>
      <c r="AF86" s="44">
        <f>ROUND(AD86-AE86,2)</f>
        <v/>
      </c>
      <c r="AG86" s="44">
        <f>ROUND(AK85*N(Debts!$D$11)/12,2)</f>
        <v/>
      </c>
      <c r="AH86" s="44">
        <f>MIN(N(Debts!$E$11),AK85+AG86)</f>
        <v/>
      </c>
      <c r="AI86" s="44">
        <f>AK85+AG86-AH86</f>
        <v/>
      </c>
      <c r="AJ86" s="44" t="n">
        <v>0</v>
      </c>
      <c r="AK86" s="44">
        <f>ROUND(AI86-AJ86,2)</f>
        <v/>
      </c>
      <c r="AL86" s="44">
        <f>ROUND(AP85*N(Debts!$D$12)/12,2)</f>
        <v/>
      </c>
      <c r="AM86" s="44">
        <f>MIN(N(Debts!$E$12),AP85+AL86)</f>
        <v/>
      </c>
      <c r="AN86" s="44">
        <f>AP85+AL86-AM86</f>
        <v/>
      </c>
      <c r="AO86" s="44" t="n">
        <v>0</v>
      </c>
      <c r="AP86" s="44">
        <f>ROUND(AN86-AO86,2)</f>
        <v/>
      </c>
      <c r="AQ86" s="44">
        <f>ROUND(AU85*N(Debts!$D$13)/12,2)</f>
        <v/>
      </c>
      <c r="AR86" s="44">
        <f>MIN(N(Debts!$E$13),AU85+AQ86)</f>
        <v/>
      </c>
      <c r="AS86" s="44">
        <f>AU85+AQ86-AR86</f>
        <v/>
      </c>
      <c r="AT86" s="44" t="n">
        <v>0</v>
      </c>
      <c r="AU86" s="44">
        <f>ROUND(AS86-AT86,2)</f>
        <v/>
      </c>
    </row>
    <row r="87">
      <c r="A87" s="43" t="n">
        <v>80</v>
      </c>
      <c r="B87" s="45">
        <f>EDATE(Plan!$C$7,A87-1)</f>
        <v/>
      </c>
      <c r="C87" s="46" t="n">
        <v>0</v>
      </c>
      <c r="D87" s="46">
        <f>SUMIF($H$6:$AU$6,"Interest",H87:AU87)</f>
        <v/>
      </c>
      <c r="E87" s="46">
        <f>SUMIF($H$6:$AU$6,"Min paid",H87:AU87)+SUMIF($H$6:$AU$6,"Extra paid",H87:AU87)</f>
        <v/>
      </c>
      <c r="F87" s="46">
        <f>SUMIF($H$6:$AU$6,"Balance",H87:AU87)</f>
        <v/>
      </c>
      <c r="G87" s="47">
        <f>IF(AND(F87&lt;=0.005,F86&gt;0.005),A87,"")</f>
        <v/>
      </c>
      <c r="H87" s="44">
        <f>ROUND(L86*N(Debts!$D$6)/12,2)</f>
        <v/>
      </c>
      <c r="I87" s="44">
        <f>MIN(N(Debts!$E$6),L86+H87)</f>
        <v/>
      </c>
      <c r="J87" s="44">
        <f>L86+H87-I87</f>
        <v/>
      </c>
      <c r="K87" s="44" t="n">
        <v>0</v>
      </c>
      <c r="L87" s="44">
        <f>ROUND(J87-K87,2)</f>
        <v/>
      </c>
      <c r="M87" s="44">
        <f>ROUND(Q86*N(Debts!$D$7)/12,2)</f>
        <v/>
      </c>
      <c r="N87" s="44">
        <f>MIN(N(Debts!$E$7),Q86+M87)</f>
        <v/>
      </c>
      <c r="O87" s="44">
        <f>Q86+M87-N87</f>
        <v/>
      </c>
      <c r="P87" s="44" t="n">
        <v>0</v>
      </c>
      <c r="Q87" s="44">
        <f>ROUND(O87-P87,2)</f>
        <v/>
      </c>
      <c r="R87" s="44">
        <f>ROUND(V86*N(Debts!$D$8)/12,2)</f>
        <v/>
      </c>
      <c r="S87" s="44">
        <f>MIN(N(Debts!$E$8),V86+R87)</f>
        <v/>
      </c>
      <c r="T87" s="44">
        <f>V86+R87-S87</f>
        <v/>
      </c>
      <c r="U87" s="44" t="n">
        <v>0</v>
      </c>
      <c r="V87" s="44">
        <f>ROUND(T87-U87,2)</f>
        <v/>
      </c>
      <c r="W87" s="44">
        <f>ROUND(AA86*N(Debts!$D$9)/12,2)</f>
        <v/>
      </c>
      <c r="X87" s="44">
        <f>MIN(N(Debts!$E$9),AA86+W87)</f>
        <v/>
      </c>
      <c r="Y87" s="44">
        <f>AA86+W87-X87</f>
        <v/>
      </c>
      <c r="Z87" s="44" t="n">
        <v>0</v>
      </c>
      <c r="AA87" s="44">
        <f>ROUND(Y87-Z87,2)</f>
        <v/>
      </c>
      <c r="AB87" s="44">
        <f>ROUND(AF86*N(Debts!$D$10)/12,2)</f>
        <v/>
      </c>
      <c r="AC87" s="44">
        <f>MIN(N(Debts!$E$10),AF86+AB87)</f>
        <v/>
      </c>
      <c r="AD87" s="44">
        <f>AF86+AB87-AC87</f>
        <v/>
      </c>
      <c r="AE87" s="44" t="n">
        <v>0</v>
      </c>
      <c r="AF87" s="44">
        <f>ROUND(AD87-AE87,2)</f>
        <v/>
      </c>
      <c r="AG87" s="44">
        <f>ROUND(AK86*N(Debts!$D$11)/12,2)</f>
        <v/>
      </c>
      <c r="AH87" s="44">
        <f>MIN(N(Debts!$E$11),AK86+AG87)</f>
        <v/>
      </c>
      <c r="AI87" s="44">
        <f>AK86+AG87-AH87</f>
        <v/>
      </c>
      <c r="AJ87" s="44" t="n">
        <v>0</v>
      </c>
      <c r="AK87" s="44">
        <f>ROUND(AI87-AJ87,2)</f>
        <v/>
      </c>
      <c r="AL87" s="44">
        <f>ROUND(AP86*N(Debts!$D$12)/12,2)</f>
        <v/>
      </c>
      <c r="AM87" s="44">
        <f>MIN(N(Debts!$E$12),AP86+AL87)</f>
        <v/>
      </c>
      <c r="AN87" s="44">
        <f>AP86+AL87-AM87</f>
        <v/>
      </c>
      <c r="AO87" s="44" t="n">
        <v>0</v>
      </c>
      <c r="AP87" s="44">
        <f>ROUND(AN87-AO87,2)</f>
        <v/>
      </c>
      <c r="AQ87" s="44">
        <f>ROUND(AU86*N(Debts!$D$13)/12,2)</f>
        <v/>
      </c>
      <c r="AR87" s="44">
        <f>MIN(N(Debts!$E$13),AU86+AQ87)</f>
        <v/>
      </c>
      <c r="AS87" s="44">
        <f>AU86+AQ87-AR87</f>
        <v/>
      </c>
      <c r="AT87" s="44" t="n">
        <v>0</v>
      </c>
      <c r="AU87" s="44">
        <f>ROUND(AS87-AT87,2)</f>
        <v/>
      </c>
    </row>
    <row r="88">
      <c r="A88" s="43" t="n">
        <v>81</v>
      </c>
      <c r="B88" s="45">
        <f>EDATE(Plan!$C$7,A88-1)</f>
        <v/>
      </c>
      <c r="C88" s="46" t="n">
        <v>0</v>
      </c>
      <c r="D88" s="46">
        <f>SUMIF($H$6:$AU$6,"Interest",H88:AU88)</f>
        <v/>
      </c>
      <c r="E88" s="46">
        <f>SUMIF($H$6:$AU$6,"Min paid",H88:AU88)+SUMIF($H$6:$AU$6,"Extra paid",H88:AU88)</f>
        <v/>
      </c>
      <c r="F88" s="46">
        <f>SUMIF($H$6:$AU$6,"Balance",H88:AU88)</f>
        <v/>
      </c>
      <c r="G88" s="47">
        <f>IF(AND(F88&lt;=0.005,F87&gt;0.005),A88,"")</f>
        <v/>
      </c>
      <c r="H88" s="44">
        <f>ROUND(L87*N(Debts!$D$6)/12,2)</f>
        <v/>
      </c>
      <c r="I88" s="44">
        <f>MIN(N(Debts!$E$6),L87+H88)</f>
        <v/>
      </c>
      <c r="J88" s="44">
        <f>L87+H88-I88</f>
        <v/>
      </c>
      <c r="K88" s="44" t="n">
        <v>0</v>
      </c>
      <c r="L88" s="44">
        <f>ROUND(J88-K88,2)</f>
        <v/>
      </c>
      <c r="M88" s="44">
        <f>ROUND(Q87*N(Debts!$D$7)/12,2)</f>
        <v/>
      </c>
      <c r="N88" s="44">
        <f>MIN(N(Debts!$E$7),Q87+M88)</f>
        <v/>
      </c>
      <c r="O88" s="44">
        <f>Q87+M88-N88</f>
        <v/>
      </c>
      <c r="P88" s="44" t="n">
        <v>0</v>
      </c>
      <c r="Q88" s="44">
        <f>ROUND(O88-P88,2)</f>
        <v/>
      </c>
      <c r="R88" s="44">
        <f>ROUND(V87*N(Debts!$D$8)/12,2)</f>
        <v/>
      </c>
      <c r="S88" s="44">
        <f>MIN(N(Debts!$E$8),V87+R88)</f>
        <v/>
      </c>
      <c r="T88" s="44">
        <f>V87+R88-S88</f>
        <v/>
      </c>
      <c r="U88" s="44" t="n">
        <v>0</v>
      </c>
      <c r="V88" s="44">
        <f>ROUND(T88-U88,2)</f>
        <v/>
      </c>
      <c r="W88" s="44">
        <f>ROUND(AA87*N(Debts!$D$9)/12,2)</f>
        <v/>
      </c>
      <c r="X88" s="44">
        <f>MIN(N(Debts!$E$9),AA87+W88)</f>
        <v/>
      </c>
      <c r="Y88" s="44">
        <f>AA87+W88-X88</f>
        <v/>
      </c>
      <c r="Z88" s="44" t="n">
        <v>0</v>
      </c>
      <c r="AA88" s="44">
        <f>ROUND(Y88-Z88,2)</f>
        <v/>
      </c>
      <c r="AB88" s="44">
        <f>ROUND(AF87*N(Debts!$D$10)/12,2)</f>
        <v/>
      </c>
      <c r="AC88" s="44">
        <f>MIN(N(Debts!$E$10),AF87+AB88)</f>
        <v/>
      </c>
      <c r="AD88" s="44">
        <f>AF87+AB88-AC88</f>
        <v/>
      </c>
      <c r="AE88" s="44" t="n">
        <v>0</v>
      </c>
      <c r="AF88" s="44">
        <f>ROUND(AD88-AE88,2)</f>
        <v/>
      </c>
      <c r="AG88" s="44">
        <f>ROUND(AK87*N(Debts!$D$11)/12,2)</f>
        <v/>
      </c>
      <c r="AH88" s="44">
        <f>MIN(N(Debts!$E$11),AK87+AG88)</f>
        <v/>
      </c>
      <c r="AI88" s="44">
        <f>AK87+AG88-AH88</f>
        <v/>
      </c>
      <c r="AJ88" s="44" t="n">
        <v>0</v>
      </c>
      <c r="AK88" s="44">
        <f>ROUND(AI88-AJ88,2)</f>
        <v/>
      </c>
      <c r="AL88" s="44">
        <f>ROUND(AP87*N(Debts!$D$12)/12,2)</f>
        <v/>
      </c>
      <c r="AM88" s="44">
        <f>MIN(N(Debts!$E$12),AP87+AL88)</f>
        <v/>
      </c>
      <c r="AN88" s="44">
        <f>AP87+AL88-AM88</f>
        <v/>
      </c>
      <c r="AO88" s="44" t="n">
        <v>0</v>
      </c>
      <c r="AP88" s="44">
        <f>ROUND(AN88-AO88,2)</f>
        <v/>
      </c>
      <c r="AQ88" s="44">
        <f>ROUND(AU87*N(Debts!$D$13)/12,2)</f>
        <v/>
      </c>
      <c r="AR88" s="44">
        <f>MIN(N(Debts!$E$13),AU87+AQ88)</f>
        <v/>
      </c>
      <c r="AS88" s="44">
        <f>AU87+AQ88-AR88</f>
        <v/>
      </c>
      <c r="AT88" s="44" t="n">
        <v>0</v>
      </c>
      <c r="AU88" s="44">
        <f>ROUND(AS88-AT88,2)</f>
        <v/>
      </c>
    </row>
    <row r="89">
      <c r="A89" s="43" t="n">
        <v>82</v>
      </c>
      <c r="B89" s="45">
        <f>EDATE(Plan!$C$7,A89-1)</f>
        <v/>
      </c>
      <c r="C89" s="46" t="n">
        <v>0</v>
      </c>
      <c r="D89" s="46">
        <f>SUMIF($H$6:$AU$6,"Interest",H89:AU89)</f>
        <v/>
      </c>
      <c r="E89" s="46">
        <f>SUMIF($H$6:$AU$6,"Min paid",H89:AU89)+SUMIF($H$6:$AU$6,"Extra paid",H89:AU89)</f>
        <v/>
      </c>
      <c r="F89" s="46">
        <f>SUMIF($H$6:$AU$6,"Balance",H89:AU89)</f>
        <v/>
      </c>
      <c r="G89" s="47">
        <f>IF(AND(F89&lt;=0.005,F88&gt;0.005),A89,"")</f>
        <v/>
      </c>
      <c r="H89" s="44">
        <f>ROUND(L88*N(Debts!$D$6)/12,2)</f>
        <v/>
      </c>
      <c r="I89" s="44">
        <f>MIN(N(Debts!$E$6),L88+H89)</f>
        <v/>
      </c>
      <c r="J89" s="44">
        <f>L88+H89-I89</f>
        <v/>
      </c>
      <c r="K89" s="44" t="n">
        <v>0</v>
      </c>
      <c r="L89" s="44">
        <f>ROUND(J89-K89,2)</f>
        <v/>
      </c>
      <c r="M89" s="44">
        <f>ROUND(Q88*N(Debts!$D$7)/12,2)</f>
        <v/>
      </c>
      <c r="N89" s="44">
        <f>MIN(N(Debts!$E$7),Q88+M89)</f>
        <v/>
      </c>
      <c r="O89" s="44">
        <f>Q88+M89-N89</f>
        <v/>
      </c>
      <c r="P89" s="44" t="n">
        <v>0</v>
      </c>
      <c r="Q89" s="44">
        <f>ROUND(O89-P89,2)</f>
        <v/>
      </c>
      <c r="R89" s="44">
        <f>ROUND(V88*N(Debts!$D$8)/12,2)</f>
        <v/>
      </c>
      <c r="S89" s="44">
        <f>MIN(N(Debts!$E$8),V88+R89)</f>
        <v/>
      </c>
      <c r="T89" s="44">
        <f>V88+R89-S89</f>
        <v/>
      </c>
      <c r="U89" s="44" t="n">
        <v>0</v>
      </c>
      <c r="V89" s="44">
        <f>ROUND(T89-U89,2)</f>
        <v/>
      </c>
      <c r="W89" s="44">
        <f>ROUND(AA88*N(Debts!$D$9)/12,2)</f>
        <v/>
      </c>
      <c r="X89" s="44">
        <f>MIN(N(Debts!$E$9),AA88+W89)</f>
        <v/>
      </c>
      <c r="Y89" s="44">
        <f>AA88+W89-X89</f>
        <v/>
      </c>
      <c r="Z89" s="44" t="n">
        <v>0</v>
      </c>
      <c r="AA89" s="44">
        <f>ROUND(Y89-Z89,2)</f>
        <v/>
      </c>
      <c r="AB89" s="44">
        <f>ROUND(AF88*N(Debts!$D$10)/12,2)</f>
        <v/>
      </c>
      <c r="AC89" s="44">
        <f>MIN(N(Debts!$E$10),AF88+AB89)</f>
        <v/>
      </c>
      <c r="AD89" s="44">
        <f>AF88+AB89-AC89</f>
        <v/>
      </c>
      <c r="AE89" s="44" t="n">
        <v>0</v>
      </c>
      <c r="AF89" s="44">
        <f>ROUND(AD89-AE89,2)</f>
        <v/>
      </c>
      <c r="AG89" s="44">
        <f>ROUND(AK88*N(Debts!$D$11)/12,2)</f>
        <v/>
      </c>
      <c r="AH89" s="44">
        <f>MIN(N(Debts!$E$11),AK88+AG89)</f>
        <v/>
      </c>
      <c r="AI89" s="44">
        <f>AK88+AG89-AH89</f>
        <v/>
      </c>
      <c r="AJ89" s="44" t="n">
        <v>0</v>
      </c>
      <c r="AK89" s="44">
        <f>ROUND(AI89-AJ89,2)</f>
        <v/>
      </c>
      <c r="AL89" s="44">
        <f>ROUND(AP88*N(Debts!$D$12)/12,2)</f>
        <v/>
      </c>
      <c r="AM89" s="44">
        <f>MIN(N(Debts!$E$12),AP88+AL89)</f>
        <v/>
      </c>
      <c r="AN89" s="44">
        <f>AP88+AL89-AM89</f>
        <v/>
      </c>
      <c r="AO89" s="44" t="n">
        <v>0</v>
      </c>
      <c r="AP89" s="44">
        <f>ROUND(AN89-AO89,2)</f>
        <v/>
      </c>
      <c r="AQ89" s="44">
        <f>ROUND(AU88*N(Debts!$D$13)/12,2)</f>
        <v/>
      </c>
      <c r="AR89" s="44">
        <f>MIN(N(Debts!$E$13),AU88+AQ89)</f>
        <v/>
      </c>
      <c r="AS89" s="44">
        <f>AU88+AQ89-AR89</f>
        <v/>
      </c>
      <c r="AT89" s="44" t="n">
        <v>0</v>
      </c>
      <c r="AU89" s="44">
        <f>ROUND(AS89-AT89,2)</f>
        <v/>
      </c>
    </row>
    <row r="90">
      <c r="A90" s="43" t="n">
        <v>83</v>
      </c>
      <c r="B90" s="45">
        <f>EDATE(Plan!$C$7,A90-1)</f>
        <v/>
      </c>
      <c r="C90" s="46" t="n">
        <v>0</v>
      </c>
      <c r="D90" s="46">
        <f>SUMIF($H$6:$AU$6,"Interest",H90:AU90)</f>
        <v/>
      </c>
      <c r="E90" s="46">
        <f>SUMIF($H$6:$AU$6,"Min paid",H90:AU90)+SUMIF($H$6:$AU$6,"Extra paid",H90:AU90)</f>
        <v/>
      </c>
      <c r="F90" s="46">
        <f>SUMIF($H$6:$AU$6,"Balance",H90:AU90)</f>
        <v/>
      </c>
      <c r="G90" s="47">
        <f>IF(AND(F90&lt;=0.005,F89&gt;0.005),A90,"")</f>
        <v/>
      </c>
      <c r="H90" s="44">
        <f>ROUND(L89*N(Debts!$D$6)/12,2)</f>
        <v/>
      </c>
      <c r="I90" s="44">
        <f>MIN(N(Debts!$E$6),L89+H90)</f>
        <v/>
      </c>
      <c r="J90" s="44">
        <f>L89+H90-I90</f>
        <v/>
      </c>
      <c r="K90" s="44" t="n">
        <v>0</v>
      </c>
      <c r="L90" s="44">
        <f>ROUND(J90-K90,2)</f>
        <v/>
      </c>
      <c r="M90" s="44">
        <f>ROUND(Q89*N(Debts!$D$7)/12,2)</f>
        <v/>
      </c>
      <c r="N90" s="44">
        <f>MIN(N(Debts!$E$7),Q89+M90)</f>
        <v/>
      </c>
      <c r="O90" s="44">
        <f>Q89+M90-N90</f>
        <v/>
      </c>
      <c r="P90" s="44" t="n">
        <v>0</v>
      </c>
      <c r="Q90" s="44">
        <f>ROUND(O90-P90,2)</f>
        <v/>
      </c>
      <c r="R90" s="44">
        <f>ROUND(V89*N(Debts!$D$8)/12,2)</f>
        <v/>
      </c>
      <c r="S90" s="44">
        <f>MIN(N(Debts!$E$8),V89+R90)</f>
        <v/>
      </c>
      <c r="T90" s="44">
        <f>V89+R90-S90</f>
        <v/>
      </c>
      <c r="U90" s="44" t="n">
        <v>0</v>
      </c>
      <c r="V90" s="44">
        <f>ROUND(T90-U90,2)</f>
        <v/>
      </c>
      <c r="W90" s="44">
        <f>ROUND(AA89*N(Debts!$D$9)/12,2)</f>
        <v/>
      </c>
      <c r="X90" s="44">
        <f>MIN(N(Debts!$E$9),AA89+W90)</f>
        <v/>
      </c>
      <c r="Y90" s="44">
        <f>AA89+W90-X90</f>
        <v/>
      </c>
      <c r="Z90" s="44" t="n">
        <v>0</v>
      </c>
      <c r="AA90" s="44">
        <f>ROUND(Y90-Z90,2)</f>
        <v/>
      </c>
      <c r="AB90" s="44">
        <f>ROUND(AF89*N(Debts!$D$10)/12,2)</f>
        <v/>
      </c>
      <c r="AC90" s="44">
        <f>MIN(N(Debts!$E$10),AF89+AB90)</f>
        <v/>
      </c>
      <c r="AD90" s="44">
        <f>AF89+AB90-AC90</f>
        <v/>
      </c>
      <c r="AE90" s="44" t="n">
        <v>0</v>
      </c>
      <c r="AF90" s="44">
        <f>ROUND(AD90-AE90,2)</f>
        <v/>
      </c>
      <c r="AG90" s="44">
        <f>ROUND(AK89*N(Debts!$D$11)/12,2)</f>
        <v/>
      </c>
      <c r="AH90" s="44">
        <f>MIN(N(Debts!$E$11),AK89+AG90)</f>
        <v/>
      </c>
      <c r="AI90" s="44">
        <f>AK89+AG90-AH90</f>
        <v/>
      </c>
      <c r="AJ90" s="44" t="n">
        <v>0</v>
      </c>
      <c r="AK90" s="44">
        <f>ROUND(AI90-AJ90,2)</f>
        <v/>
      </c>
      <c r="AL90" s="44">
        <f>ROUND(AP89*N(Debts!$D$12)/12,2)</f>
        <v/>
      </c>
      <c r="AM90" s="44">
        <f>MIN(N(Debts!$E$12),AP89+AL90)</f>
        <v/>
      </c>
      <c r="AN90" s="44">
        <f>AP89+AL90-AM90</f>
        <v/>
      </c>
      <c r="AO90" s="44" t="n">
        <v>0</v>
      </c>
      <c r="AP90" s="44">
        <f>ROUND(AN90-AO90,2)</f>
        <v/>
      </c>
      <c r="AQ90" s="44">
        <f>ROUND(AU89*N(Debts!$D$13)/12,2)</f>
        <v/>
      </c>
      <c r="AR90" s="44">
        <f>MIN(N(Debts!$E$13),AU89+AQ90)</f>
        <v/>
      </c>
      <c r="AS90" s="44">
        <f>AU89+AQ90-AR90</f>
        <v/>
      </c>
      <c r="AT90" s="44" t="n">
        <v>0</v>
      </c>
      <c r="AU90" s="44">
        <f>ROUND(AS90-AT90,2)</f>
        <v/>
      </c>
    </row>
    <row r="91">
      <c r="A91" s="43" t="n">
        <v>84</v>
      </c>
      <c r="B91" s="45">
        <f>EDATE(Plan!$C$7,A91-1)</f>
        <v/>
      </c>
      <c r="C91" s="46" t="n">
        <v>0</v>
      </c>
      <c r="D91" s="46">
        <f>SUMIF($H$6:$AU$6,"Interest",H91:AU91)</f>
        <v/>
      </c>
      <c r="E91" s="46">
        <f>SUMIF($H$6:$AU$6,"Min paid",H91:AU91)+SUMIF($H$6:$AU$6,"Extra paid",H91:AU91)</f>
        <v/>
      </c>
      <c r="F91" s="46">
        <f>SUMIF($H$6:$AU$6,"Balance",H91:AU91)</f>
        <v/>
      </c>
      <c r="G91" s="47">
        <f>IF(AND(F91&lt;=0.005,F90&gt;0.005),A91,"")</f>
        <v/>
      </c>
      <c r="H91" s="44">
        <f>ROUND(L90*N(Debts!$D$6)/12,2)</f>
        <v/>
      </c>
      <c r="I91" s="44">
        <f>MIN(N(Debts!$E$6),L90+H91)</f>
        <v/>
      </c>
      <c r="J91" s="44">
        <f>L90+H91-I91</f>
        <v/>
      </c>
      <c r="K91" s="44" t="n">
        <v>0</v>
      </c>
      <c r="L91" s="44">
        <f>ROUND(J91-K91,2)</f>
        <v/>
      </c>
      <c r="M91" s="44">
        <f>ROUND(Q90*N(Debts!$D$7)/12,2)</f>
        <v/>
      </c>
      <c r="N91" s="44">
        <f>MIN(N(Debts!$E$7),Q90+M91)</f>
        <v/>
      </c>
      <c r="O91" s="44">
        <f>Q90+M91-N91</f>
        <v/>
      </c>
      <c r="P91" s="44" t="n">
        <v>0</v>
      </c>
      <c r="Q91" s="44">
        <f>ROUND(O91-P91,2)</f>
        <v/>
      </c>
      <c r="R91" s="44">
        <f>ROUND(V90*N(Debts!$D$8)/12,2)</f>
        <v/>
      </c>
      <c r="S91" s="44">
        <f>MIN(N(Debts!$E$8),V90+R91)</f>
        <v/>
      </c>
      <c r="T91" s="44">
        <f>V90+R91-S91</f>
        <v/>
      </c>
      <c r="U91" s="44" t="n">
        <v>0</v>
      </c>
      <c r="V91" s="44">
        <f>ROUND(T91-U91,2)</f>
        <v/>
      </c>
      <c r="W91" s="44">
        <f>ROUND(AA90*N(Debts!$D$9)/12,2)</f>
        <v/>
      </c>
      <c r="X91" s="44">
        <f>MIN(N(Debts!$E$9),AA90+W91)</f>
        <v/>
      </c>
      <c r="Y91" s="44">
        <f>AA90+W91-X91</f>
        <v/>
      </c>
      <c r="Z91" s="44" t="n">
        <v>0</v>
      </c>
      <c r="AA91" s="44">
        <f>ROUND(Y91-Z91,2)</f>
        <v/>
      </c>
      <c r="AB91" s="44">
        <f>ROUND(AF90*N(Debts!$D$10)/12,2)</f>
        <v/>
      </c>
      <c r="AC91" s="44">
        <f>MIN(N(Debts!$E$10),AF90+AB91)</f>
        <v/>
      </c>
      <c r="AD91" s="44">
        <f>AF90+AB91-AC91</f>
        <v/>
      </c>
      <c r="AE91" s="44" t="n">
        <v>0</v>
      </c>
      <c r="AF91" s="44">
        <f>ROUND(AD91-AE91,2)</f>
        <v/>
      </c>
      <c r="AG91" s="44">
        <f>ROUND(AK90*N(Debts!$D$11)/12,2)</f>
        <v/>
      </c>
      <c r="AH91" s="44">
        <f>MIN(N(Debts!$E$11),AK90+AG91)</f>
        <v/>
      </c>
      <c r="AI91" s="44">
        <f>AK90+AG91-AH91</f>
        <v/>
      </c>
      <c r="AJ91" s="44" t="n">
        <v>0</v>
      </c>
      <c r="AK91" s="44">
        <f>ROUND(AI91-AJ91,2)</f>
        <v/>
      </c>
      <c r="AL91" s="44">
        <f>ROUND(AP90*N(Debts!$D$12)/12,2)</f>
        <v/>
      </c>
      <c r="AM91" s="44">
        <f>MIN(N(Debts!$E$12),AP90+AL91)</f>
        <v/>
      </c>
      <c r="AN91" s="44">
        <f>AP90+AL91-AM91</f>
        <v/>
      </c>
      <c r="AO91" s="44" t="n">
        <v>0</v>
      </c>
      <c r="AP91" s="44">
        <f>ROUND(AN91-AO91,2)</f>
        <v/>
      </c>
      <c r="AQ91" s="44">
        <f>ROUND(AU90*N(Debts!$D$13)/12,2)</f>
        <v/>
      </c>
      <c r="AR91" s="44">
        <f>MIN(N(Debts!$E$13),AU90+AQ91)</f>
        <v/>
      </c>
      <c r="AS91" s="44">
        <f>AU90+AQ91-AR91</f>
        <v/>
      </c>
      <c r="AT91" s="44" t="n">
        <v>0</v>
      </c>
      <c r="AU91" s="44">
        <f>ROUND(AS91-AT91,2)</f>
        <v/>
      </c>
    </row>
    <row r="92">
      <c r="A92" s="43" t="n">
        <v>85</v>
      </c>
      <c r="B92" s="45">
        <f>EDATE(Plan!$C$7,A92-1)</f>
        <v/>
      </c>
      <c r="C92" s="46" t="n">
        <v>0</v>
      </c>
      <c r="D92" s="46">
        <f>SUMIF($H$6:$AU$6,"Interest",H92:AU92)</f>
        <v/>
      </c>
      <c r="E92" s="46">
        <f>SUMIF($H$6:$AU$6,"Min paid",H92:AU92)+SUMIF($H$6:$AU$6,"Extra paid",H92:AU92)</f>
        <v/>
      </c>
      <c r="F92" s="46">
        <f>SUMIF($H$6:$AU$6,"Balance",H92:AU92)</f>
        <v/>
      </c>
      <c r="G92" s="47">
        <f>IF(AND(F92&lt;=0.005,F91&gt;0.005),A92,"")</f>
        <v/>
      </c>
      <c r="H92" s="44">
        <f>ROUND(L91*N(Debts!$D$6)/12,2)</f>
        <v/>
      </c>
      <c r="I92" s="44">
        <f>MIN(N(Debts!$E$6),L91+H92)</f>
        <v/>
      </c>
      <c r="J92" s="44">
        <f>L91+H92-I92</f>
        <v/>
      </c>
      <c r="K92" s="44" t="n">
        <v>0</v>
      </c>
      <c r="L92" s="44">
        <f>ROUND(J92-K92,2)</f>
        <v/>
      </c>
      <c r="M92" s="44">
        <f>ROUND(Q91*N(Debts!$D$7)/12,2)</f>
        <v/>
      </c>
      <c r="N92" s="44">
        <f>MIN(N(Debts!$E$7),Q91+M92)</f>
        <v/>
      </c>
      <c r="O92" s="44">
        <f>Q91+M92-N92</f>
        <v/>
      </c>
      <c r="P92" s="44" t="n">
        <v>0</v>
      </c>
      <c r="Q92" s="44">
        <f>ROUND(O92-P92,2)</f>
        <v/>
      </c>
      <c r="R92" s="44">
        <f>ROUND(V91*N(Debts!$D$8)/12,2)</f>
        <v/>
      </c>
      <c r="S92" s="44">
        <f>MIN(N(Debts!$E$8),V91+R92)</f>
        <v/>
      </c>
      <c r="T92" s="44">
        <f>V91+R92-S92</f>
        <v/>
      </c>
      <c r="U92" s="44" t="n">
        <v>0</v>
      </c>
      <c r="V92" s="44">
        <f>ROUND(T92-U92,2)</f>
        <v/>
      </c>
      <c r="W92" s="44">
        <f>ROUND(AA91*N(Debts!$D$9)/12,2)</f>
        <v/>
      </c>
      <c r="X92" s="44">
        <f>MIN(N(Debts!$E$9),AA91+W92)</f>
        <v/>
      </c>
      <c r="Y92" s="44">
        <f>AA91+W92-X92</f>
        <v/>
      </c>
      <c r="Z92" s="44" t="n">
        <v>0</v>
      </c>
      <c r="AA92" s="44">
        <f>ROUND(Y92-Z92,2)</f>
        <v/>
      </c>
      <c r="AB92" s="44">
        <f>ROUND(AF91*N(Debts!$D$10)/12,2)</f>
        <v/>
      </c>
      <c r="AC92" s="44">
        <f>MIN(N(Debts!$E$10),AF91+AB92)</f>
        <v/>
      </c>
      <c r="AD92" s="44">
        <f>AF91+AB92-AC92</f>
        <v/>
      </c>
      <c r="AE92" s="44" t="n">
        <v>0</v>
      </c>
      <c r="AF92" s="44">
        <f>ROUND(AD92-AE92,2)</f>
        <v/>
      </c>
      <c r="AG92" s="44">
        <f>ROUND(AK91*N(Debts!$D$11)/12,2)</f>
        <v/>
      </c>
      <c r="AH92" s="44">
        <f>MIN(N(Debts!$E$11),AK91+AG92)</f>
        <v/>
      </c>
      <c r="AI92" s="44">
        <f>AK91+AG92-AH92</f>
        <v/>
      </c>
      <c r="AJ92" s="44" t="n">
        <v>0</v>
      </c>
      <c r="AK92" s="44">
        <f>ROUND(AI92-AJ92,2)</f>
        <v/>
      </c>
      <c r="AL92" s="44">
        <f>ROUND(AP91*N(Debts!$D$12)/12,2)</f>
        <v/>
      </c>
      <c r="AM92" s="44">
        <f>MIN(N(Debts!$E$12),AP91+AL92)</f>
        <v/>
      </c>
      <c r="AN92" s="44">
        <f>AP91+AL92-AM92</f>
        <v/>
      </c>
      <c r="AO92" s="44" t="n">
        <v>0</v>
      </c>
      <c r="AP92" s="44">
        <f>ROUND(AN92-AO92,2)</f>
        <v/>
      </c>
      <c r="AQ92" s="44">
        <f>ROUND(AU91*N(Debts!$D$13)/12,2)</f>
        <v/>
      </c>
      <c r="AR92" s="44">
        <f>MIN(N(Debts!$E$13),AU91+AQ92)</f>
        <v/>
      </c>
      <c r="AS92" s="44">
        <f>AU91+AQ92-AR92</f>
        <v/>
      </c>
      <c r="AT92" s="44" t="n">
        <v>0</v>
      </c>
      <c r="AU92" s="44">
        <f>ROUND(AS92-AT92,2)</f>
        <v/>
      </c>
    </row>
    <row r="93">
      <c r="A93" s="43" t="n">
        <v>86</v>
      </c>
      <c r="B93" s="45">
        <f>EDATE(Plan!$C$7,A93-1)</f>
        <v/>
      </c>
      <c r="C93" s="46" t="n">
        <v>0</v>
      </c>
      <c r="D93" s="46">
        <f>SUMIF($H$6:$AU$6,"Interest",H93:AU93)</f>
        <v/>
      </c>
      <c r="E93" s="46">
        <f>SUMIF($H$6:$AU$6,"Min paid",H93:AU93)+SUMIF($H$6:$AU$6,"Extra paid",H93:AU93)</f>
        <v/>
      </c>
      <c r="F93" s="46">
        <f>SUMIF($H$6:$AU$6,"Balance",H93:AU93)</f>
        <v/>
      </c>
      <c r="G93" s="47">
        <f>IF(AND(F93&lt;=0.005,F92&gt;0.005),A93,"")</f>
        <v/>
      </c>
      <c r="H93" s="44">
        <f>ROUND(L92*N(Debts!$D$6)/12,2)</f>
        <v/>
      </c>
      <c r="I93" s="44">
        <f>MIN(N(Debts!$E$6),L92+H93)</f>
        <v/>
      </c>
      <c r="J93" s="44">
        <f>L92+H93-I93</f>
        <v/>
      </c>
      <c r="K93" s="44" t="n">
        <v>0</v>
      </c>
      <c r="L93" s="44">
        <f>ROUND(J93-K93,2)</f>
        <v/>
      </c>
      <c r="M93" s="44">
        <f>ROUND(Q92*N(Debts!$D$7)/12,2)</f>
        <v/>
      </c>
      <c r="N93" s="44">
        <f>MIN(N(Debts!$E$7),Q92+M93)</f>
        <v/>
      </c>
      <c r="O93" s="44">
        <f>Q92+M93-N93</f>
        <v/>
      </c>
      <c r="P93" s="44" t="n">
        <v>0</v>
      </c>
      <c r="Q93" s="44">
        <f>ROUND(O93-P93,2)</f>
        <v/>
      </c>
      <c r="R93" s="44">
        <f>ROUND(V92*N(Debts!$D$8)/12,2)</f>
        <v/>
      </c>
      <c r="S93" s="44">
        <f>MIN(N(Debts!$E$8),V92+R93)</f>
        <v/>
      </c>
      <c r="T93" s="44">
        <f>V92+R93-S93</f>
        <v/>
      </c>
      <c r="U93" s="44" t="n">
        <v>0</v>
      </c>
      <c r="V93" s="44">
        <f>ROUND(T93-U93,2)</f>
        <v/>
      </c>
      <c r="W93" s="44">
        <f>ROUND(AA92*N(Debts!$D$9)/12,2)</f>
        <v/>
      </c>
      <c r="X93" s="44">
        <f>MIN(N(Debts!$E$9),AA92+W93)</f>
        <v/>
      </c>
      <c r="Y93" s="44">
        <f>AA92+W93-X93</f>
        <v/>
      </c>
      <c r="Z93" s="44" t="n">
        <v>0</v>
      </c>
      <c r="AA93" s="44">
        <f>ROUND(Y93-Z93,2)</f>
        <v/>
      </c>
      <c r="AB93" s="44">
        <f>ROUND(AF92*N(Debts!$D$10)/12,2)</f>
        <v/>
      </c>
      <c r="AC93" s="44">
        <f>MIN(N(Debts!$E$10),AF92+AB93)</f>
        <v/>
      </c>
      <c r="AD93" s="44">
        <f>AF92+AB93-AC93</f>
        <v/>
      </c>
      <c r="AE93" s="44" t="n">
        <v>0</v>
      </c>
      <c r="AF93" s="44">
        <f>ROUND(AD93-AE93,2)</f>
        <v/>
      </c>
      <c r="AG93" s="44">
        <f>ROUND(AK92*N(Debts!$D$11)/12,2)</f>
        <v/>
      </c>
      <c r="AH93" s="44">
        <f>MIN(N(Debts!$E$11),AK92+AG93)</f>
        <v/>
      </c>
      <c r="AI93" s="44">
        <f>AK92+AG93-AH93</f>
        <v/>
      </c>
      <c r="AJ93" s="44" t="n">
        <v>0</v>
      </c>
      <c r="AK93" s="44">
        <f>ROUND(AI93-AJ93,2)</f>
        <v/>
      </c>
      <c r="AL93" s="44">
        <f>ROUND(AP92*N(Debts!$D$12)/12,2)</f>
        <v/>
      </c>
      <c r="AM93" s="44">
        <f>MIN(N(Debts!$E$12),AP92+AL93)</f>
        <v/>
      </c>
      <c r="AN93" s="44">
        <f>AP92+AL93-AM93</f>
        <v/>
      </c>
      <c r="AO93" s="44" t="n">
        <v>0</v>
      </c>
      <c r="AP93" s="44">
        <f>ROUND(AN93-AO93,2)</f>
        <v/>
      </c>
      <c r="AQ93" s="44">
        <f>ROUND(AU92*N(Debts!$D$13)/12,2)</f>
        <v/>
      </c>
      <c r="AR93" s="44">
        <f>MIN(N(Debts!$E$13),AU92+AQ93)</f>
        <v/>
      </c>
      <c r="AS93" s="44">
        <f>AU92+AQ93-AR93</f>
        <v/>
      </c>
      <c r="AT93" s="44" t="n">
        <v>0</v>
      </c>
      <c r="AU93" s="44">
        <f>ROUND(AS93-AT93,2)</f>
        <v/>
      </c>
    </row>
    <row r="94">
      <c r="A94" s="43" t="n">
        <v>87</v>
      </c>
      <c r="B94" s="45">
        <f>EDATE(Plan!$C$7,A94-1)</f>
        <v/>
      </c>
      <c r="C94" s="46" t="n">
        <v>0</v>
      </c>
      <c r="D94" s="46">
        <f>SUMIF($H$6:$AU$6,"Interest",H94:AU94)</f>
        <v/>
      </c>
      <c r="E94" s="46">
        <f>SUMIF($H$6:$AU$6,"Min paid",H94:AU94)+SUMIF($H$6:$AU$6,"Extra paid",H94:AU94)</f>
        <v/>
      </c>
      <c r="F94" s="46">
        <f>SUMIF($H$6:$AU$6,"Balance",H94:AU94)</f>
        <v/>
      </c>
      <c r="G94" s="47">
        <f>IF(AND(F94&lt;=0.005,F93&gt;0.005),A94,"")</f>
        <v/>
      </c>
      <c r="H94" s="44">
        <f>ROUND(L93*N(Debts!$D$6)/12,2)</f>
        <v/>
      </c>
      <c r="I94" s="44">
        <f>MIN(N(Debts!$E$6),L93+H94)</f>
        <v/>
      </c>
      <c r="J94" s="44">
        <f>L93+H94-I94</f>
        <v/>
      </c>
      <c r="K94" s="44" t="n">
        <v>0</v>
      </c>
      <c r="L94" s="44">
        <f>ROUND(J94-K94,2)</f>
        <v/>
      </c>
      <c r="M94" s="44">
        <f>ROUND(Q93*N(Debts!$D$7)/12,2)</f>
        <v/>
      </c>
      <c r="N94" s="44">
        <f>MIN(N(Debts!$E$7),Q93+M94)</f>
        <v/>
      </c>
      <c r="O94" s="44">
        <f>Q93+M94-N94</f>
        <v/>
      </c>
      <c r="P94" s="44" t="n">
        <v>0</v>
      </c>
      <c r="Q94" s="44">
        <f>ROUND(O94-P94,2)</f>
        <v/>
      </c>
      <c r="R94" s="44">
        <f>ROUND(V93*N(Debts!$D$8)/12,2)</f>
        <v/>
      </c>
      <c r="S94" s="44">
        <f>MIN(N(Debts!$E$8),V93+R94)</f>
        <v/>
      </c>
      <c r="T94" s="44">
        <f>V93+R94-S94</f>
        <v/>
      </c>
      <c r="U94" s="44" t="n">
        <v>0</v>
      </c>
      <c r="V94" s="44">
        <f>ROUND(T94-U94,2)</f>
        <v/>
      </c>
      <c r="W94" s="44">
        <f>ROUND(AA93*N(Debts!$D$9)/12,2)</f>
        <v/>
      </c>
      <c r="X94" s="44">
        <f>MIN(N(Debts!$E$9),AA93+W94)</f>
        <v/>
      </c>
      <c r="Y94" s="44">
        <f>AA93+W94-X94</f>
        <v/>
      </c>
      <c r="Z94" s="44" t="n">
        <v>0</v>
      </c>
      <c r="AA94" s="44">
        <f>ROUND(Y94-Z94,2)</f>
        <v/>
      </c>
      <c r="AB94" s="44">
        <f>ROUND(AF93*N(Debts!$D$10)/12,2)</f>
        <v/>
      </c>
      <c r="AC94" s="44">
        <f>MIN(N(Debts!$E$10),AF93+AB94)</f>
        <v/>
      </c>
      <c r="AD94" s="44">
        <f>AF93+AB94-AC94</f>
        <v/>
      </c>
      <c r="AE94" s="44" t="n">
        <v>0</v>
      </c>
      <c r="AF94" s="44">
        <f>ROUND(AD94-AE94,2)</f>
        <v/>
      </c>
      <c r="AG94" s="44">
        <f>ROUND(AK93*N(Debts!$D$11)/12,2)</f>
        <v/>
      </c>
      <c r="AH94" s="44">
        <f>MIN(N(Debts!$E$11),AK93+AG94)</f>
        <v/>
      </c>
      <c r="AI94" s="44">
        <f>AK93+AG94-AH94</f>
        <v/>
      </c>
      <c r="AJ94" s="44" t="n">
        <v>0</v>
      </c>
      <c r="AK94" s="44">
        <f>ROUND(AI94-AJ94,2)</f>
        <v/>
      </c>
      <c r="AL94" s="44">
        <f>ROUND(AP93*N(Debts!$D$12)/12,2)</f>
        <v/>
      </c>
      <c r="AM94" s="44">
        <f>MIN(N(Debts!$E$12),AP93+AL94)</f>
        <v/>
      </c>
      <c r="AN94" s="44">
        <f>AP93+AL94-AM94</f>
        <v/>
      </c>
      <c r="AO94" s="44" t="n">
        <v>0</v>
      </c>
      <c r="AP94" s="44">
        <f>ROUND(AN94-AO94,2)</f>
        <v/>
      </c>
      <c r="AQ94" s="44">
        <f>ROUND(AU93*N(Debts!$D$13)/12,2)</f>
        <v/>
      </c>
      <c r="AR94" s="44">
        <f>MIN(N(Debts!$E$13),AU93+AQ94)</f>
        <v/>
      </c>
      <c r="AS94" s="44">
        <f>AU93+AQ94-AR94</f>
        <v/>
      </c>
      <c r="AT94" s="44" t="n">
        <v>0</v>
      </c>
      <c r="AU94" s="44">
        <f>ROUND(AS94-AT94,2)</f>
        <v/>
      </c>
    </row>
    <row r="95">
      <c r="A95" s="43" t="n">
        <v>88</v>
      </c>
      <c r="B95" s="45">
        <f>EDATE(Plan!$C$7,A95-1)</f>
        <v/>
      </c>
      <c r="C95" s="46" t="n">
        <v>0</v>
      </c>
      <c r="D95" s="46">
        <f>SUMIF($H$6:$AU$6,"Interest",H95:AU95)</f>
        <v/>
      </c>
      <c r="E95" s="46">
        <f>SUMIF($H$6:$AU$6,"Min paid",H95:AU95)+SUMIF($H$6:$AU$6,"Extra paid",H95:AU95)</f>
        <v/>
      </c>
      <c r="F95" s="46">
        <f>SUMIF($H$6:$AU$6,"Balance",H95:AU95)</f>
        <v/>
      </c>
      <c r="G95" s="47">
        <f>IF(AND(F95&lt;=0.005,F94&gt;0.005),A95,"")</f>
        <v/>
      </c>
      <c r="H95" s="44">
        <f>ROUND(L94*N(Debts!$D$6)/12,2)</f>
        <v/>
      </c>
      <c r="I95" s="44">
        <f>MIN(N(Debts!$E$6),L94+H95)</f>
        <v/>
      </c>
      <c r="J95" s="44">
        <f>L94+H95-I95</f>
        <v/>
      </c>
      <c r="K95" s="44" t="n">
        <v>0</v>
      </c>
      <c r="L95" s="44">
        <f>ROUND(J95-K95,2)</f>
        <v/>
      </c>
      <c r="M95" s="44">
        <f>ROUND(Q94*N(Debts!$D$7)/12,2)</f>
        <v/>
      </c>
      <c r="N95" s="44">
        <f>MIN(N(Debts!$E$7),Q94+M95)</f>
        <v/>
      </c>
      <c r="O95" s="44">
        <f>Q94+M95-N95</f>
        <v/>
      </c>
      <c r="P95" s="44" t="n">
        <v>0</v>
      </c>
      <c r="Q95" s="44">
        <f>ROUND(O95-P95,2)</f>
        <v/>
      </c>
      <c r="R95" s="44">
        <f>ROUND(V94*N(Debts!$D$8)/12,2)</f>
        <v/>
      </c>
      <c r="S95" s="44">
        <f>MIN(N(Debts!$E$8),V94+R95)</f>
        <v/>
      </c>
      <c r="T95" s="44">
        <f>V94+R95-S95</f>
        <v/>
      </c>
      <c r="U95" s="44" t="n">
        <v>0</v>
      </c>
      <c r="V95" s="44">
        <f>ROUND(T95-U95,2)</f>
        <v/>
      </c>
      <c r="W95" s="44">
        <f>ROUND(AA94*N(Debts!$D$9)/12,2)</f>
        <v/>
      </c>
      <c r="X95" s="44">
        <f>MIN(N(Debts!$E$9),AA94+W95)</f>
        <v/>
      </c>
      <c r="Y95" s="44">
        <f>AA94+W95-X95</f>
        <v/>
      </c>
      <c r="Z95" s="44" t="n">
        <v>0</v>
      </c>
      <c r="AA95" s="44">
        <f>ROUND(Y95-Z95,2)</f>
        <v/>
      </c>
      <c r="AB95" s="44">
        <f>ROUND(AF94*N(Debts!$D$10)/12,2)</f>
        <v/>
      </c>
      <c r="AC95" s="44">
        <f>MIN(N(Debts!$E$10),AF94+AB95)</f>
        <v/>
      </c>
      <c r="AD95" s="44">
        <f>AF94+AB95-AC95</f>
        <v/>
      </c>
      <c r="AE95" s="44" t="n">
        <v>0</v>
      </c>
      <c r="AF95" s="44">
        <f>ROUND(AD95-AE95,2)</f>
        <v/>
      </c>
      <c r="AG95" s="44">
        <f>ROUND(AK94*N(Debts!$D$11)/12,2)</f>
        <v/>
      </c>
      <c r="AH95" s="44">
        <f>MIN(N(Debts!$E$11),AK94+AG95)</f>
        <v/>
      </c>
      <c r="AI95" s="44">
        <f>AK94+AG95-AH95</f>
        <v/>
      </c>
      <c r="AJ95" s="44" t="n">
        <v>0</v>
      </c>
      <c r="AK95" s="44">
        <f>ROUND(AI95-AJ95,2)</f>
        <v/>
      </c>
      <c r="AL95" s="44">
        <f>ROUND(AP94*N(Debts!$D$12)/12,2)</f>
        <v/>
      </c>
      <c r="AM95" s="44">
        <f>MIN(N(Debts!$E$12),AP94+AL95)</f>
        <v/>
      </c>
      <c r="AN95" s="44">
        <f>AP94+AL95-AM95</f>
        <v/>
      </c>
      <c r="AO95" s="44" t="n">
        <v>0</v>
      </c>
      <c r="AP95" s="44">
        <f>ROUND(AN95-AO95,2)</f>
        <v/>
      </c>
      <c r="AQ95" s="44">
        <f>ROUND(AU94*N(Debts!$D$13)/12,2)</f>
        <v/>
      </c>
      <c r="AR95" s="44">
        <f>MIN(N(Debts!$E$13),AU94+AQ95)</f>
        <v/>
      </c>
      <c r="AS95" s="44">
        <f>AU94+AQ95-AR95</f>
        <v/>
      </c>
      <c r="AT95" s="44" t="n">
        <v>0</v>
      </c>
      <c r="AU95" s="44">
        <f>ROUND(AS95-AT95,2)</f>
        <v/>
      </c>
    </row>
    <row r="96">
      <c r="A96" s="43" t="n">
        <v>89</v>
      </c>
      <c r="B96" s="45">
        <f>EDATE(Plan!$C$7,A96-1)</f>
        <v/>
      </c>
      <c r="C96" s="46" t="n">
        <v>0</v>
      </c>
      <c r="D96" s="46">
        <f>SUMIF($H$6:$AU$6,"Interest",H96:AU96)</f>
        <v/>
      </c>
      <c r="E96" s="46">
        <f>SUMIF($H$6:$AU$6,"Min paid",H96:AU96)+SUMIF($H$6:$AU$6,"Extra paid",H96:AU96)</f>
        <v/>
      </c>
      <c r="F96" s="46">
        <f>SUMIF($H$6:$AU$6,"Balance",H96:AU96)</f>
        <v/>
      </c>
      <c r="G96" s="47">
        <f>IF(AND(F96&lt;=0.005,F95&gt;0.005),A96,"")</f>
        <v/>
      </c>
      <c r="H96" s="44">
        <f>ROUND(L95*N(Debts!$D$6)/12,2)</f>
        <v/>
      </c>
      <c r="I96" s="44">
        <f>MIN(N(Debts!$E$6),L95+H96)</f>
        <v/>
      </c>
      <c r="J96" s="44">
        <f>L95+H96-I96</f>
        <v/>
      </c>
      <c r="K96" s="44" t="n">
        <v>0</v>
      </c>
      <c r="L96" s="44">
        <f>ROUND(J96-K96,2)</f>
        <v/>
      </c>
      <c r="M96" s="44">
        <f>ROUND(Q95*N(Debts!$D$7)/12,2)</f>
        <v/>
      </c>
      <c r="N96" s="44">
        <f>MIN(N(Debts!$E$7),Q95+M96)</f>
        <v/>
      </c>
      <c r="O96" s="44">
        <f>Q95+M96-N96</f>
        <v/>
      </c>
      <c r="P96" s="44" t="n">
        <v>0</v>
      </c>
      <c r="Q96" s="44">
        <f>ROUND(O96-P96,2)</f>
        <v/>
      </c>
      <c r="R96" s="44">
        <f>ROUND(V95*N(Debts!$D$8)/12,2)</f>
        <v/>
      </c>
      <c r="S96" s="44">
        <f>MIN(N(Debts!$E$8),V95+R96)</f>
        <v/>
      </c>
      <c r="T96" s="44">
        <f>V95+R96-S96</f>
        <v/>
      </c>
      <c r="U96" s="44" t="n">
        <v>0</v>
      </c>
      <c r="V96" s="44">
        <f>ROUND(T96-U96,2)</f>
        <v/>
      </c>
      <c r="W96" s="44">
        <f>ROUND(AA95*N(Debts!$D$9)/12,2)</f>
        <v/>
      </c>
      <c r="X96" s="44">
        <f>MIN(N(Debts!$E$9),AA95+W96)</f>
        <v/>
      </c>
      <c r="Y96" s="44">
        <f>AA95+W96-X96</f>
        <v/>
      </c>
      <c r="Z96" s="44" t="n">
        <v>0</v>
      </c>
      <c r="AA96" s="44">
        <f>ROUND(Y96-Z96,2)</f>
        <v/>
      </c>
      <c r="AB96" s="44">
        <f>ROUND(AF95*N(Debts!$D$10)/12,2)</f>
        <v/>
      </c>
      <c r="AC96" s="44">
        <f>MIN(N(Debts!$E$10),AF95+AB96)</f>
        <v/>
      </c>
      <c r="AD96" s="44">
        <f>AF95+AB96-AC96</f>
        <v/>
      </c>
      <c r="AE96" s="44" t="n">
        <v>0</v>
      </c>
      <c r="AF96" s="44">
        <f>ROUND(AD96-AE96,2)</f>
        <v/>
      </c>
      <c r="AG96" s="44">
        <f>ROUND(AK95*N(Debts!$D$11)/12,2)</f>
        <v/>
      </c>
      <c r="AH96" s="44">
        <f>MIN(N(Debts!$E$11),AK95+AG96)</f>
        <v/>
      </c>
      <c r="AI96" s="44">
        <f>AK95+AG96-AH96</f>
        <v/>
      </c>
      <c r="AJ96" s="44" t="n">
        <v>0</v>
      </c>
      <c r="AK96" s="44">
        <f>ROUND(AI96-AJ96,2)</f>
        <v/>
      </c>
      <c r="AL96" s="44">
        <f>ROUND(AP95*N(Debts!$D$12)/12,2)</f>
        <v/>
      </c>
      <c r="AM96" s="44">
        <f>MIN(N(Debts!$E$12),AP95+AL96)</f>
        <v/>
      </c>
      <c r="AN96" s="44">
        <f>AP95+AL96-AM96</f>
        <v/>
      </c>
      <c r="AO96" s="44" t="n">
        <v>0</v>
      </c>
      <c r="AP96" s="44">
        <f>ROUND(AN96-AO96,2)</f>
        <v/>
      </c>
      <c r="AQ96" s="44">
        <f>ROUND(AU95*N(Debts!$D$13)/12,2)</f>
        <v/>
      </c>
      <c r="AR96" s="44">
        <f>MIN(N(Debts!$E$13),AU95+AQ96)</f>
        <v/>
      </c>
      <c r="AS96" s="44">
        <f>AU95+AQ96-AR96</f>
        <v/>
      </c>
      <c r="AT96" s="44" t="n">
        <v>0</v>
      </c>
      <c r="AU96" s="44">
        <f>ROUND(AS96-AT96,2)</f>
        <v/>
      </c>
    </row>
    <row r="97">
      <c r="A97" s="43" t="n">
        <v>90</v>
      </c>
      <c r="B97" s="45">
        <f>EDATE(Plan!$C$7,A97-1)</f>
        <v/>
      </c>
      <c r="C97" s="46" t="n">
        <v>0</v>
      </c>
      <c r="D97" s="46">
        <f>SUMIF($H$6:$AU$6,"Interest",H97:AU97)</f>
        <v/>
      </c>
      <c r="E97" s="46">
        <f>SUMIF($H$6:$AU$6,"Min paid",H97:AU97)+SUMIF($H$6:$AU$6,"Extra paid",H97:AU97)</f>
        <v/>
      </c>
      <c r="F97" s="46">
        <f>SUMIF($H$6:$AU$6,"Balance",H97:AU97)</f>
        <v/>
      </c>
      <c r="G97" s="47">
        <f>IF(AND(F97&lt;=0.005,F96&gt;0.005),A97,"")</f>
        <v/>
      </c>
      <c r="H97" s="44">
        <f>ROUND(L96*N(Debts!$D$6)/12,2)</f>
        <v/>
      </c>
      <c r="I97" s="44">
        <f>MIN(N(Debts!$E$6),L96+H97)</f>
        <v/>
      </c>
      <c r="J97" s="44">
        <f>L96+H97-I97</f>
        <v/>
      </c>
      <c r="K97" s="44" t="n">
        <v>0</v>
      </c>
      <c r="L97" s="44">
        <f>ROUND(J97-K97,2)</f>
        <v/>
      </c>
      <c r="M97" s="44">
        <f>ROUND(Q96*N(Debts!$D$7)/12,2)</f>
        <v/>
      </c>
      <c r="N97" s="44">
        <f>MIN(N(Debts!$E$7),Q96+M97)</f>
        <v/>
      </c>
      <c r="O97" s="44">
        <f>Q96+M97-N97</f>
        <v/>
      </c>
      <c r="P97" s="44" t="n">
        <v>0</v>
      </c>
      <c r="Q97" s="44">
        <f>ROUND(O97-P97,2)</f>
        <v/>
      </c>
      <c r="R97" s="44">
        <f>ROUND(V96*N(Debts!$D$8)/12,2)</f>
        <v/>
      </c>
      <c r="S97" s="44">
        <f>MIN(N(Debts!$E$8),V96+R97)</f>
        <v/>
      </c>
      <c r="T97" s="44">
        <f>V96+R97-S97</f>
        <v/>
      </c>
      <c r="U97" s="44" t="n">
        <v>0</v>
      </c>
      <c r="V97" s="44">
        <f>ROUND(T97-U97,2)</f>
        <v/>
      </c>
      <c r="W97" s="44">
        <f>ROUND(AA96*N(Debts!$D$9)/12,2)</f>
        <v/>
      </c>
      <c r="X97" s="44">
        <f>MIN(N(Debts!$E$9),AA96+W97)</f>
        <v/>
      </c>
      <c r="Y97" s="44">
        <f>AA96+W97-X97</f>
        <v/>
      </c>
      <c r="Z97" s="44" t="n">
        <v>0</v>
      </c>
      <c r="AA97" s="44">
        <f>ROUND(Y97-Z97,2)</f>
        <v/>
      </c>
      <c r="AB97" s="44">
        <f>ROUND(AF96*N(Debts!$D$10)/12,2)</f>
        <v/>
      </c>
      <c r="AC97" s="44">
        <f>MIN(N(Debts!$E$10),AF96+AB97)</f>
        <v/>
      </c>
      <c r="AD97" s="44">
        <f>AF96+AB97-AC97</f>
        <v/>
      </c>
      <c r="AE97" s="44" t="n">
        <v>0</v>
      </c>
      <c r="AF97" s="44">
        <f>ROUND(AD97-AE97,2)</f>
        <v/>
      </c>
      <c r="AG97" s="44">
        <f>ROUND(AK96*N(Debts!$D$11)/12,2)</f>
        <v/>
      </c>
      <c r="AH97" s="44">
        <f>MIN(N(Debts!$E$11),AK96+AG97)</f>
        <v/>
      </c>
      <c r="AI97" s="44">
        <f>AK96+AG97-AH97</f>
        <v/>
      </c>
      <c r="AJ97" s="44" t="n">
        <v>0</v>
      </c>
      <c r="AK97" s="44">
        <f>ROUND(AI97-AJ97,2)</f>
        <v/>
      </c>
      <c r="AL97" s="44">
        <f>ROUND(AP96*N(Debts!$D$12)/12,2)</f>
        <v/>
      </c>
      <c r="AM97" s="44">
        <f>MIN(N(Debts!$E$12),AP96+AL97)</f>
        <v/>
      </c>
      <c r="AN97" s="44">
        <f>AP96+AL97-AM97</f>
        <v/>
      </c>
      <c r="AO97" s="44" t="n">
        <v>0</v>
      </c>
      <c r="AP97" s="44">
        <f>ROUND(AN97-AO97,2)</f>
        <v/>
      </c>
      <c r="AQ97" s="44">
        <f>ROUND(AU96*N(Debts!$D$13)/12,2)</f>
        <v/>
      </c>
      <c r="AR97" s="44">
        <f>MIN(N(Debts!$E$13),AU96+AQ97)</f>
        <v/>
      </c>
      <c r="AS97" s="44">
        <f>AU96+AQ97-AR97</f>
        <v/>
      </c>
      <c r="AT97" s="44" t="n">
        <v>0</v>
      </c>
      <c r="AU97" s="44">
        <f>ROUND(AS97-AT97,2)</f>
        <v/>
      </c>
    </row>
    <row r="98">
      <c r="A98" s="43" t="n">
        <v>91</v>
      </c>
      <c r="B98" s="45">
        <f>EDATE(Plan!$C$7,A98-1)</f>
        <v/>
      </c>
      <c r="C98" s="46" t="n">
        <v>0</v>
      </c>
      <c r="D98" s="46">
        <f>SUMIF($H$6:$AU$6,"Interest",H98:AU98)</f>
        <v/>
      </c>
      <c r="E98" s="46">
        <f>SUMIF($H$6:$AU$6,"Min paid",H98:AU98)+SUMIF($H$6:$AU$6,"Extra paid",H98:AU98)</f>
        <v/>
      </c>
      <c r="F98" s="46">
        <f>SUMIF($H$6:$AU$6,"Balance",H98:AU98)</f>
        <v/>
      </c>
      <c r="G98" s="47">
        <f>IF(AND(F98&lt;=0.005,F97&gt;0.005),A98,"")</f>
        <v/>
      </c>
      <c r="H98" s="44">
        <f>ROUND(L97*N(Debts!$D$6)/12,2)</f>
        <v/>
      </c>
      <c r="I98" s="44">
        <f>MIN(N(Debts!$E$6),L97+H98)</f>
        <v/>
      </c>
      <c r="J98" s="44">
        <f>L97+H98-I98</f>
        <v/>
      </c>
      <c r="K98" s="44" t="n">
        <v>0</v>
      </c>
      <c r="L98" s="44">
        <f>ROUND(J98-K98,2)</f>
        <v/>
      </c>
      <c r="M98" s="44">
        <f>ROUND(Q97*N(Debts!$D$7)/12,2)</f>
        <v/>
      </c>
      <c r="N98" s="44">
        <f>MIN(N(Debts!$E$7),Q97+M98)</f>
        <v/>
      </c>
      <c r="O98" s="44">
        <f>Q97+M98-N98</f>
        <v/>
      </c>
      <c r="P98" s="44" t="n">
        <v>0</v>
      </c>
      <c r="Q98" s="44">
        <f>ROUND(O98-P98,2)</f>
        <v/>
      </c>
      <c r="R98" s="44">
        <f>ROUND(V97*N(Debts!$D$8)/12,2)</f>
        <v/>
      </c>
      <c r="S98" s="44">
        <f>MIN(N(Debts!$E$8),V97+R98)</f>
        <v/>
      </c>
      <c r="T98" s="44">
        <f>V97+R98-S98</f>
        <v/>
      </c>
      <c r="U98" s="44" t="n">
        <v>0</v>
      </c>
      <c r="V98" s="44">
        <f>ROUND(T98-U98,2)</f>
        <v/>
      </c>
      <c r="W98" s="44">
        <f>ROUND(AA97*N(Debts!$D$9)/12,2)</f>
        <v/>
      </c>
      <c r="X98" s="44">
        <f>MIN(N(Debts!$E$9),AA97+W98)</f>
        <v/>
      </c>
      <c r="Y98" s="44">
        <f>AA97+W98-X98</f>
        <v/>
      </c>
      <c r="Z98" s="44" t="n">
        <v>0</v>
      </c>
      <c r="AA98" s="44">
        <f>ROUND(Y98-Z98,2)</f>
        <v/>
      </c>
      <c r="AB98" s="44">
        <f>ROUND(AF97*N(Debts!$D$10)/12,2)</f>
        <v/>
      </c>
      <c r="AC98" s="44">
        <f>MIN(N(Debts!$E$10),AF97+AB98)</f>
        <v/>
      </c>
      <c r="AD98" s="44">
        <f>AF97+AB98-AC98</f>
        <v/>
      </c>
      <c r="AE98" s="44" t="n">
        <v>0</v>
      </c>
      <c r="AF98" s="44">
        <f>ROUND(AD98-AE98,2)</f>
        <v/>
      </c>
      <c r="AG98" s="44">
        <f>ROUND(AK97*N(Debts!$D$11)/12,2)</f>
        <v/>
      </c>
      <c r="AH98" s="44">
        <f>MIN(N(Debts!$E$11),AK97+AG98)</f>
        <v/>
      </c>
      <c r="AI98" s="44">
        <f>AK97+AG98-AH98</f>
        <v/>
      </c>
      <c r="AJ98" s="44" t="n">
        <v>0</v>
      </c>
      <c r="AK98" s="44">
        <f>ROUND(AI98-AJ98,2)</f>
        <v/>
      </c>
      <c r="AL98" s="44">
        <f>ROUND(AP97*N(Debts!$D$12)/12,2)</f>
        <v/>
      </c>
      <c r="AM98" s="44">
        <f>MIN(N(Debts!$E$12),AP97+AL98)</f>
        <v/>
      </c>
      <c r="AN98" s="44">
        <f>AP97+AL98-AM98</f>
        <v/>
      </c>
      <c r="AO98" s="44" t="n">
        <v>0</v>
      </c>
      <c r="AP98" s="44">
        <f>ROUND(AN98-AO98,2)</f>
        <v/>
      </c>
      <c r="AQ98" s="44">
        <f>ROUND(AU97*N(Debts!$D$13)/12,2)</f>
        <v/>
      </c>
      <c r="AR98" s="44">
        <f>MIN(N(Debts!$E$13),AU97+AQ98)</f>
        <v/>
      </c>
      <c r="AS98" s="44">
        <f>AU97+AQ98-AR98</f>
        <v/>
      </c>
      <c r="AT98" s="44" t="n">
        <v>0</v>
      </c>
      <c r="AU98" s="44">
        <f>ROUND(AS98-AT98,2)</f>
        <v/>
      </c>
    </row>
    <row r="99">
      <c r="A99" s="43" t="n">
        <v>92</v>
      </c>
      <c r="B99" s="45">
        <f>EDATE(Plan!$C$7,A99-1)</f>
        <v/>
      </c>
      <c r="C99" s="46" t="n">
        <v>0</v>
      </c>
      <c r="D99" s="46">
        <f>SUMIF($H$6:$AU$6,"Interest",H99:AU99)</f>
        <v/>
      </c>
      <c r="E99" s="46">
        <f>SUMIF($H$6:$AU$6,"Min paid",H99:AU99)+SUMIF($H$6:$AU$6,"Extra paid",H99:AU99)</f>
        <v/>
      </c>
      <c r="F99" s="46">
        <f>SUMIF($H$6:$AU$6,"Balance",H99:AU99)</f>
        <v/>
      </c>
      <c r="G99" s="47">
        <f>IF(AND(F99&lt;=0.005,F98&gt;0.005),A99,"")</f>
        <v/>
      </c>
      <c r="H99" s="44">
        <f>ROUND(L98*N(Debts!$D$6)/12,2)</f>
        <v/>
      </c>
      <c r="I99" s="44">
        <f>MIN(N(Debts!$E$6),L98+H99)</f>
        <v/>
      </c>
      <c r="J99" s="44">
        <f>L98+H99-I99</f>
        <v/>
      </c>
      <c r="K99" s="44" t="n">
        <v>0</v>
      </c>
      <c r="L99" s="44">
        <f>ROUND(J99-K99,2)</f>
        <v/>
      </c>
      <c r="M99" s="44">
        <f>ROUND(Q98*N(Debts!$D$7)/12,2)</f>
        <v/>
      </c>
      <c r="N99" s="44">
        <f>MIN(N(Debts!$E$7),Q98+M99)</f>
        <v/>
      </c>
      <c r="O99" s="44">
        <f>Q98+M99-N99</f>
        <v/>
      </c>
      <c r="P99" s="44" t="n">
        <v>0</v>
      </c>
      <c r="Q99" s="44">
        <f>ROUND(O99-P99,2)</f>
        <v/>
      </c>
      <c r="R99" s="44">
        <f>ROUND(V98*N(Debts!$D$8)/12,2)</f>
        <v/>
      </c>
      <c r="S99" s="44">
        <f>MIN(N(Debts!$E$8),V98+R99)</f>
        <v/>
      </c>
      <c r="T99" s="44">
        <f>V98+R99-S99</f>
        <v/>
      </c>
      <c r="U99" s="44" t="n">
        <v>0</v>
      </c>
      <c r="V99" s="44">
        <f>ROUND(T99-U99,2)</f>
        <v/>
      </c>
      <c r="W99" s="44">
        <f>ROUND(AA98*N(Debts!$D$9)/12,2)</f>
        <v/>
      </c>
      <c r="X99" s="44">
        <f>MIN(N(Debts!$E$9),AA98+W99)</f>
        <v/>
      </c>
      <c r="Y99" s="44">
        <f>AA98+W99-X99</f>
        <v/>
      </c>
      <c r="Z99" s="44" t="n">
        <v>0</v>
      </c>
      <c r="AA99" s="44">
        <f>ROUND(Y99-Z99,2)</f>
        <v/>
      </c>
      <c r="AB99" s="44">
        <f>ROUND(AF98*N(Debts!$D$10)/12,2)</f>
        <v/>
      </c>
      <c r="AC99" s="44">
        <f>MIN(N(Debts!$E$10),AF98+AB99)</f>
        <v/>
      </c>
      <c r="AD99" s="44">
        <f>AF98+AB99-AC99</f>
        <v/>
      </c>
      <c r="AE99" s="44" t="n">
        <v>0</v>
      </c>
      <c r="AF99" s="44">
        <f>ROUND(AD99-AE99,2)</f>
        <v/>
      </c>
      <c r="AG99" s="44">
        <f>ROUND(AK98*N(Debts!$D$11)/12,2)</f>
        <v/>
      </c>
      <c r="AH99" s="44">
        <f>MIN(N(Debts!$E$11),AK98+AG99)</f>
        <v/>
      </c>
      <c r="AI99" s="44">
        <f>AK98+AG99-AH99</f>
        <v/>
      </c>
      <c r="AJ99" s="44" t="n">
        <v>0</v>
      </c>
      <c r="AK99" s="44">
        <f>ROUND(AI99-AJ99,2)</f>
        <v/>
      </c>
      <c r="AL99" s="44">
        <f>ROUND(AP98*N(Debts!$D$12)/12,2)</f>
        <v/>
      </c>
      <c r="AM99" s="44">
        <f>MIN(N(Debts!$E$12),AP98+AL99)</f>
        <v/>
      </c>
      <c r="AN99" s="44">
        <f>AP98+AL99-AM99</f>
        <v/>
      </c>
      <c r="AO99" s="44" t="n">
        <v>0</v>
      </c>
      <c r="AP99" s="44">
        <f>ROUND(AN99-AO99,2)</f>
        <v/>
      </c>
      <c r="AQ99" s="44">
        <f>ROUND(AU98*N(Debts!$D$13)/12,2)</f>
        <v/>
      </c>
      <c r="AR99" s="44">
        <f>MIN(N(Debts!$E$13),AU98+AQ99)</f>
        <v/>
      </c>
      <c r="AS99" s="44">
        <f>AU98+AQ99-AR99</f>
        <v/>
      </c>
      <c r="AT99" s="44" t="n">
        <v>0</v>
      </c>
      <c r="AU99" s="44">
        <f>ROUND(AS99-AT99,2)</f>
        <v/>
      </c>
    </row>
    <row r="100">
      <c r="A100" s="43" t="n">
        <v>93</v>
      </c>
      <c r="B100" s="45">
        <f>EDATE(Plan!$C$7,A100-1)</f>
        <v/>
      </c>
      <c r="C100" s="46" t="n">
        <v>0</v>
      </c>
      <c r="D100" s="46">
        <f>SUMIF($H$6:$AU$6,"Interest",H100:AU100)</f>
        <v/>
      </c>
      <c r="E100" s="46">
        <f>SUMIF($H$6:$AU$6,"Min paid",H100:AU100)+SUMIF($H$6:$AU$6,"Extra paid",H100:AU100)</f>
        <v/>
      </c>
      <c r="F100" s="46">
        <f>SUMIF($H$6:$AU$6,"Balance",H100:AU100)</f>
        <v/>
      </c>
      <c r="G100" s="47">
        <f>IF(AND(F100&lt;=0.005,F99&gt;0.005),A100,"")</f>
        <v/>
      </c>
      <c r="H100" s="44">
        <f>ROUND(L99*N(Debts!$D$6)/12,2)</f>
        <v/>
      </c>
      <c r="I100" s="44">
        <f>MIN(N(Debts!$E$6),L99+H100)</f>
        <v/>
      </c>
      <c r="J100" s="44">
        <f>L99+H100-I100</f>
        <v/>
      </c>
      <c r="K100" s="44" t="n">
        <v>0</v>
      </c>
      <c r="L100" s="44">
        <f>ROUND(J100-K100,2)</f>
        <v/>
      </c>
      <c r="M100" s="44">
        <f>ROUND(Q99*N(Debts!$D$7)/12,2)</f>
        <v/>
      </c>
      <c r="N100" s="44">
        <f>MIN(N(Debts!$E$7),Q99+M100)</f>
        <v/>
      </c>
      <c r="O100" s="44">
        <f>Q99+M100-N100</f>
        <v/>
      </c>
      <c r="P100" s="44" t="n">
        <v>0</v>
      </c>
      <c r="Q100" s="44">
        <f>ROUND(O100-P100,2)</f>
        <v/>
      </c>
      <c r="R100" s="44">
        <f>ROUND(V99*N(Debts!$D$8)/12,2)</f>
        <v/>
      </c>
      <c r="S100" s="44">
        <f>MIN(N(Debts!$E$8),V99+R100)</f>
        <v/>
      </c>
      <c r="T100" s="44">
        <f>V99+R100-S100</f>
        <v/>
      </c>
      <c r="U100" s="44" t="n">
        <v>0</v>
      </c>
      <c r="V100" s="44">
        <f>ROUND(T100-U100,2)</f>
        <v/>
      </c>
      <c r="W100" s="44">
        <f>ROUND(AA99*N(Debts!$D$9)/12,2)</f>
        <v/>
      </c>
      <c r="X100" s="44">
        <f>MIN(N(Debts!$E$9),AA99+W100)</f>
        <v/>
      </c>
      <c r="Y100" s="44">
        <f>AA99+W100-X100</f>
        <v/>
      </c>
      <c r="Z100" s="44" t="n">
        <v>0</v>
      </c>
      <c r="AA100" s="44">
        <f>ROUND(Y100-Z100,2)</f>
        <v/>
      </c>
      <c r="AB100" s="44">
        <f>ROUND(AF99*N(Debts!$D$10)/12,2)</f>
        <v/>
      </c>
      <c r="AC100" s="44">
        <f>MIN(N(Debts!$E$10),AF99+AB100)</f>
        <v/>
      </c>
      <c r="AD100" s="44">
        <f>AF99+AB100-AC100</f>
        <v/>
      </c>
      <c r="AE100" s="44" t="n">
        <v>0</v>
      </c>
      <c r="AF100" s="44">
        <f>ROUND(AD100-AE100,2)</f>
        <v/>
      </c>
      <c r="AG100" s="44">
        <f>ROUND(AK99*N(Debts!$D$11)/12,2)</f>
        <v/>
      </c>
      <c r="AH100" s="44">
        <f>MIN(N(Debts!$E$11),AK99+AG100)</f>
        <v/>
      </c>
      <c r="AI100" s="44">
        <f>AK99+AG100-AH100</f>
        <v/>
      </c>
      <c r="AJ100" s="44" t="n">
        <v>0</v>
      </c>
      <c r="AK100" s="44">
        <f>ROUND(AI100-AJ100,2)</f>
        <v/>
      </c>
      <c r="AL100" s="44">
        <f>ROUND(AP99*N(Debts!$D$12)/12,2)</f>
        <v/>
      </c>
      <c r="AM100" s="44">
        <f>MIN(N(Debts!$E$12),AP99+AL100)</f>
        <v/>
      </c>
      <c r="AN100" s="44">
        <f>AP99+AL100-AM100</f>
        <v/>
      </c>
      <c r="AO100" s="44" t="n">
        <v>0</v>
      </c>
      <c r="AP100" s="44">
        <f>ROUND(AN100-AO100,2)</f>
        <v/>
      </c>
      <c r="AQ100" s="44">
        <f>ROUND(AU99*N(Debts!$D$13)/12,2)</f>
        <v/>
      </c>
      <c r="AR100" s="44">
        <f>MIN(N(Debts!$E$13),AU99+AQ100)</f>
        <v/>
      </c>
      <c r="AS100" s="44">
        <f>AU99+AQ100-AR100</f>
        <v/>
      </c>
      <c r="AT100" s="44" t="n">
        <v>0</v>
      </c>
      <c r="AU100" s="44">
        <f>ROUND(AS100-AT100,2)</f>
        <v/>
      </c>
    </row>
    <row r="101">
      <c r="A101" s="43" t="n">
        <v>94</v>
      </c>
      <c r="B101" s="45">
        <f>EDATE(Plan!$C$7,A101-1)</f>
        <v/>
      </c>
      <c r="C101" s="46" t="n">
        <v>0</v>
      </c>
      <c r="D101" s="46">
        <f>SUMIF($H$6:$AU$6,"Interest",H101:AU101)</f>
        <v/>
      </c>
      <c r="E101" s="46">
        <f>SUMIF($H$6:$AU$6,"Min paid",H101:AU101)+SUMIF($H$6:$AU$6,"Extra paid",H101:AU101)</f>
        <v/>
      </c>
      <c r="F101" s="46">
        <f>SUMIF($H$6:$AU$6,"Balance",H101:AU101)</f>
        <v/>
      </c>
      <c r="G101" s="47">
        <f>IF(AND(F101&lt;=0.005,F100&gt;0.005),A101,"")</f>
        <v/>
      </c>
      <c r="H101" s="44">
        <f>ROUND(L100*N(Debts!$D$6)/12,2)</f>
        <v/>
      </c>
      <c r="I101" s="44">
        <f>MIN(N(Debts!$E$6),L100+H101)</f>
        <v/>
      </c>
      <c r="J101" s="44">
        <f>L100+H101-I101</f>
        <v/>
      </c>
      <c r="K101" s="44" t="n">
        <v>0</v>
      </c>
      <c r="L101" s="44">
        <f>ROUND(J101-K101,2)</f>
        <v/>
      </c>
      <c r="M101" s="44">
        <f>ROUND(Q100*N(Debts!$D$7)/12,2)</f>
        <v/>
      </c>
      <c r="N101" s="44">
        <f>MIN(N(Debts!$E$7),Q100+M101)</f>
        <v/>
      </c>
      <c r="O101" s="44">
        <f>Q100+M101-N101</f>
        <v/>
      </c>
      <c r="P101" s="44" t="n">
        <v>0</v>
      </c>
      <c r="Q101" s="44">
        <f>ROUND(O101-P101,2)</f>
        <v/>
      </c>
      <c r="R101" s="44">
        <f>ROUND(V100*N(Debts!$D$8)/12,2)</f>
        <v/>
      </c>
      <c r="S101" s="44">
        <f>MIN(N(Debts!$E$8),V100+R101)</f>
        <v/>
      </c>
      <c r="T101" s="44">
        <f>V100+R101-S101</f>
        <v/>
      </c>
      <c r="U101" s="44" t="n">
        <v>0</v>
      </c>
      <c r="V101" s="44">
        <f>ROUND(T101-U101,2)</f>
        <v/>
      </c>
      <c r="W101" s="44">
        <f>ROUND(AA100*N(Debts!$D$9)/12,2)</f>
        <v/>
      </c>
      <c r="X101" s="44">
        <f>MIN(N(Debts!$E$9),AA100+W101)</f>
        <v/>
      </c>
      <c r="Y101" s="44">
        <f>AA100+W101-X101</f>
        <v/>
      </c>
      <c r="Z101" s="44" t="n">
        <v>0</v>
      </c>
      <c r="AA101" s="44">
        <f>ROUND(Y101-Z101,2)</f>
        <v/>
      </c>
      <c r="AB101" s="44">
        <f>ROUND(AF100*N(Debts!$D$10)/12,2)</f>
        <v/>
      </c>
      <c r="AC101" s="44">
        <f>MIN(N(Debts!$E$10),AF100+AB101)</f>
        <v/>
      </c>
      <c r="AD101" s="44">
        <f>AF100+AB101-AC101</f>
        <v/>
      </c>
      <c r="AE101" s="44" t="n">
        <v>0</v>
      </c>
      <c r="AF101" s="44">
        <f>ROUND(AD101-AE101,2)</f>
        <v/>
      </c>
      <c r="AG101" s="44">
        <f>ROUND(AK100*N(Debts!$D$11)/12,2)</f>
        <v/>
      </c>
      <c r="AH101" s="44">
        <f>MIN(N(Debts!$E$11),AK100+AG101)</f>
        <v/>
      </c>
      <c r="AI101" s="44">
        <f>AK100+AG101-AH101</f>
        <v/>
      </c>
      <c r="AJ101" s="44" t="n">
        <v>0</v>
      </c>
      <c r="AK101" s="44">
        <f>ROUND(AI101-AJ101,2)</f>
        <v/>
      </c>
      <c r="AL101" s="44">
        <f>ROUND(AP100*N(Debts!$D$12)/12,2)</f>
        <v/>
      </c>
      <c r="AM101" s="44">
        <f>MIN(N(Debts!$E$12),AP100+AL101)</f>
        <v/>
      </c>
      <c r="AN101" s="44">
        <f>AP100+AL101-AM101</f>
        <v/>
      </c>
      <c r="AO101" s="44" t="n">
        <v>0</v>
      </c>
      <c r="AP101" s="44">
        <f>ROUND(AN101-AO101,2)</f>
        <v/>
      </c>
      <c r="AQ101" s="44">
        <f>ROUND(AU100*N(Debts!$D$13)/12,2)</f>
        <v/>
      </c>
      <c r="AR101" s="44">
        <f>MIN(N(Debts!$E$13),AU100+AQ101)</f>
        <v/>
      </c>
      <c r="AS101" s="44">
        <f>AU100+AQ101-AR101</f>
        <v/>
      </c>
      <c r="AT101" s="44" t="n">
        <v>0</v>
      </c>
      <c r="AU101" s="44">
        <f>ROUND(AS101-AT101,2)</f>
        <v/>
      </c>
    </row>
    <row r="102">
      <c r="A102" s="43" t="n">
        <v>95</v>
      </c>
      <c r="B102" s="45">
        <f>EDATE(Plan!$C$7,A102-1)</f>
        <v/>
      </c>
      <c r="C102" s="46" t="n">
        <v>0</v>
      </c>
      <c r="D102" s="46">
        <f>SUMIF($H$6:$AU$6,"Interest",H102:AU102)</f>
        <v/>
      </c>
      <c r="E102" s="46">
        <f>SUMIF($H$6:$AU$6,"Min paid",H102:AU102)+SUMIF($H$6:$AU$6,"Extra paid",H102:AU102)</f>
        <v/>
      </c>
      <c r="F102" s="46">
        <f>SUMIF($H$6:$AU$6,"Balance",H102:AU102)</f>
        <v/>
      </c>
      <c r="G102" s="47">
        <f>IF(AND(F102&lt;=0.005,F101&gt;0.005),A102,"")</f>
        <v/>
      </c>
      <c r="H102" s="44">
        <f>ROUND(L101*N(Debts!$D$6)/12,2)</f>
        <v/>
      </c>
      <c r="I102" s="44">
        <f>MIN(N(Debts!$E$6),L101+H102)</f>
        <v/>
      </c>
      <c r="J102" s="44">
        <f>L101+H102-I102</f>
        <v/>
      </c>
      <c r="K102" s="44" t="n">
        <v>0</v>
      </c>
      <c r="L102" s="44">
        <f>ROUND(J102-K102,2)</f>
        <v/>
      </c>
      <c r="M102" s="44">
        <f>ROUND(Q101*N(Debts!$D$7)/12,2)</f>
        <v/>
      </c>
      <c r="N102" s="44">
        <f>MIN(N(Debts!$E$7),Q101+M102)</f>
        <v/>
      </c>
      <c r="O102" s="44">
        <f>Q101+M102-N102</f>
        <v/>
      </c>
      <c r="P102" s="44" t="n">
        <v>0</v>
      </c>
      <c r="Q102" s="44">
        <f>ROUND(O102-P102,2)</f>
        <v/>
      </c>
      <c r="R102" s="44">
        <f>ROUND(V101*N(Debts!$D$8)/12,2)</f>
        <v/>
      </c>
      <c r="S102" s="44">
        <f>MIN(N(Debts!$E$8),V101+R102)</f>
        <v/>
      </c>
      <c r="T102" s="44">
        <f>V101+R102-S102</f>
        <v/>
      </c>
      <c r="U102" s="44" t="n">
        <v>0</v>
      </c>
      <c r="V102" s="44">
        <f>ROUND(T102-U102,2)</f>
        <v/>
      </c>
      <c r="W102" s="44">
        <f>ROUND(AA101*N(Debts!$D$9)/12,2)</f>
        <v/>
      </c>
      <c r="X102" s="44">
        <f>MIN(N(Debts!$E$9),AA101+W102)</f>
        <v/>
      </c>
      <c r="Y102" s="44">
        <f>AA101+W102-X102</f>
        <v/>
      </c>
      <c r="Z102" s="44" t="n">
        <v>0</v>
      </c>
      <c r="AA102" s="44">
        <f>ROUND(Y102-Z102,2)</f>
        <v/>
      </c>
      <c r="AB102" s="44">
        <f>ROUND(AF101*N(Debts!$D$10)/12,2)</f>
        <v/>
      </c>
      <c r="AC102" s="44">
        <f>MIN(N(Debts!$E$10),AF101+AB102)</f>
        <v/>
      </c>
      <c r="AD102" s="44">
        <f>AF101+AB102-AC102</f>
        <v/>
      </c>
      <c r="AE102" s="44" t="n">
        <v>0</v>
      </c>
      <c r="AF102" s="44">
        <f>ROUND(AD102-AE102,2)</f>
        <v/>
      </c>
      <c r="AG102" s="44">
        <f>ROUND(AK101*N(Debts!$D$11)/12,2)</f>
        <v/>
      </c>
      <c r="AH102" s="44">
        <f>MIN(N(Debts!$E$11),AK101+AG102)</f>
        <v/>
      </c>
      <c r="AI102" s="44">
        <f>AK101+AG102-AH102</f>
        <v/>
      </c>
      <c r="AJ102" s="44" t="n">
        <v>0</v>
      </c>
      <c r="AK102" s="44">
        <f>ROUND(AI102-AJ102,2)</f>
        <v/>
      </c>
      <c r="AL102" s="44">
        <f>ROUND(AP101*N(Debts!$D$12)/12,2)</f>
        <v/>
      </c>
      <c r="AM102" s="44">
        <f>MIN(N(Debts!$E$12),AP101+AL102)</f>
        <v/>
      </c>
      <c r="AN102" s="44">
        <f>AP101+AL102-AM102</f>
        <v/>
      </c>
      <c r="AO102" s="44" t="n">
        <v>0</v>
      </c>
      <c r="AP102" s="44">
        <f>ROUND(AN102-AO102,2)</f>
        <v/>
      </c>
      <c r="AQ102" s="44">
        <f>ROUND(AU101*N(Debts!$D$13)/12,2)</f>
        <v/>
      </c>
      <c r="AR102" s="44">
        <f>MIN(N(Debts!$E$13),AU101+AQ102)</f>
        <v/>
      </c>
      <c r="AS102" s="44">
        <f>AU101+AQ102-AR102</f>
        <v/>
      </c>
      <c r="AT102" s="44" t="n">
        <v>0</v>
      </c>
      <c r="AU102" s="44">
        <f>ROUND(AS102-AT102,2)</f>
        <v/>
      </c>
    </row>
    <row r="103">
      <c r="A103" s="43" t="n">
        <v>96</v>
      </c>
      <c r="B103" s="45">
        <f>EDATE(Plan!$C$7,A103-1)</f>
        <v/>
      </c>
      <c r="C103" s="46" t="n">
        <v>0</v>
      </c>
      <c r="D103" s="46">
        <f>SUMIF($H$6:$AU$6,"Interest",H103:AU103)</f>
        <v/>
      </c>
      <c r="E103" s="46">
        <f>SUMIF($H$6:$AU$6,"Min paid",H103:AU103)+SUMIF($H$6:$AU$6,"Extra paid",H103:AU103)</f>
        <v/>
      </c>
      <c r="F103" s="46">
        <f>SUMIF($H$6:$AU$6,"Balance",H103:AU103)</f>
        <v/>
      </c>
      <c r="G103" s="47">
        <f>IF(AND(F103&lt;=0.005,F102&gt;0.005),A103,"")</f>
        <v/>
      </c>
      <c r="H103" s="44">
        <f>ROUND(L102*N(Debts!$D$6)/12,2)</f>
        <v/>
      </c>
      <c r="I103" s="44">
        <f>MIN(N(Debts!$E$6),L102+H103)</f>
        <v/>
      </c>
      <c r="J103" s="44">
        <f>L102+H103-I103</f>
        <v/>
      </c>
      <c r="K103" s="44" t="n">
        <v>0</v>
      </c>
      <c r="L103" s="44">
        <f>ROUND(J103-K103,2)</f>
        <v/>
      </c>
      <c r="M103" s="44">
        <f>ROUND(Q102*N(Debts!$D$7)/12,2)</f>
        <v/>
      </c>
      <c r="N103" s="44">
        <f>MIN(N(Debts!$E$7),Q102+M103)</f>
        <v/>
      </c>
      <c r="O103" s="44">
        <f>Q102+M103-N103</f>
        <v/>
      </c>
      <c r="P103" s="44" t="n">
        <v>0</v>
      </c>
      <c r="Q103" s="44">
        <f>ROUND(O103-P103,2)</f>
        <v/>
      </c>
      <c r="R103" s="44">
        <f>ROUND(V102*N(Debts!$D$8)/12,2)</f>
        <v/>
      </c>
      <c r="S103" s="44">
        <f>MIN(N(Debts!$E$8),V102+R103)</f>
        <v/>
      </c>
      <c r="T103" s="44">
        <f>V102+R103-S103</f>
        <v/>
      </c>
      <c r="U103" s="44" t="n">
        <v>0</v>
      </c>
      <c r="V103" s="44">
        <f>ROUND(T103-U103,2)</f>
        <v/>
      </c>
      <c r="W103" s="44">
        <f>ROUND(AA102*N(Debts!$D$9)/12,2)</f>
        <v/>
      </c>
      <c r="X103" s="44">
        <f>MIN(N(Debts!$E$9),AA102+W103)</f>
        <v/>
      </c>
      <c r="Y103" s="44">
        <f>AA102+W103-X103</f>
        <v/>
      </c>
      <c r="Z103" s="44" t="n">
        <v>0</v>
      </c>
      <c r="AA103" s="44">
        <f>ROUND(Y103-Z103,2)</f>
        <v/>
      </c>
      <c r="AB103" s="44">
        <f>ROUND(AF102*N(Debts!$D$10)/12,2)</f>
        <v/>
      </c>
      <c r="AC103" s="44">
        <f>MIN(N(Debts!$E$10),AF102+AB103)</f>
        <v/>
      </c>
      <c r="AD103" s="44">
        <f>AF102+AB103-AC103</f>
        <v/>
      </c>
      <c r="AE103" s="44" t="n">
        <v>0</v>
      </c>
      <c r="AF103" s="44">
        <f>ROUND(AD103-AE103,2)</f>
        <v/>
      </c>
      <c r="AG103" s="44">
        <f>ROUND(AK102*N(Debts!$D$11)/12,2)</f>
        <v/>
      </c>
      <c r="AH103" s="44">
        <f>MIN(N(Debts!$E$11),AK102+AG103)</f>
        <v/>
      </c>
      <c r="AI103" s="44">
        <f>AK102+AG103-AH103</f>
        <v/>
      </c>
      <c r="AJ103" s="44" t="n">
        <v>0</v>
      </c>
      <c r="AK103" s="44">
        <f>ROUND(AI103-AJ103,2)</f>
        <v/>
      </c>
      <c r="AL103" s="44">
        <f>ROUND(AP102*N(Debts!$D$12)/12,2)</f>
        <v/>
      </c>
      <c r="AM103" s="44">
        <f>MIN(N(Debts!$E$12),AP102+AL103)</f>
        <v/>
      </c>
      <c r="AN103" s="44">
        <f>AP102+AL103-AM103</f>
        <v/>
      </c>
      <c r="AO103" s="44" t="n">
        <v>0</v>
      </c>
      <c r="AP103" s="44">
        <f>ROUND(AN103-AO103,2)</f>
        <v/>
      </c>
      <c r="AQ103" s="44">
        <f>ROUND(AU102*N(Debts!$D$13)/12,2)</f>
        <v/>
      </c>
      <c r="AR103" s="44">
        <f>MIN(N(Debts!$E$13),AU102+AQ103)</f>
        <v/>
      </c>
      <c r="AS103" s="44">
        <f>AU102+AQ103-AR103</f>
        <v/>
      </c>
      <c r="AT103" s="44" t="n">
        <v>0</v>
      </c>
      <c r="AU103" s="44">
        <f>ROUND(AS103-AT103,2)</f>
        <v/>
      </c>
    </row>
    <row r="104">
      <c r="A104" s="43" t="n">
        <v>97</v>
      </c>
      <c r="B104" s="45">
        <f>EDATE(Plan!$C$7,A104-1)</f>
        <v/>
      </c>
      <c r="C104" s="46" t="n">
        <v>0</v>
      </c>
      <c r="D104" s="46">
        <f>SUMIF($H$6:$AU$6,"Interest",H104:AU104)</f>
        <v/>
      </c>
      <c r="E104" s="46">
        <f>SUMIF($H$6:$AU$6,"Min paid",H104:AU104)+SUMIF($H$6:$AU$6,"Extra paid",H104:AU104)</f>
        <v/>
      </c>
      <c r="F104" s="46">
        <f>SUMIF($H$6:$AU$6,"Balance",H104:AU104)</f>
        <v/>
      </c>
      <c r="G104" s="47">
        <f>IF(AND(F104&lt;=0.005,F103&gt;0.005),A104,"")</f>
        <v/>
      </c>
      <c r="H104" s="44">
        <f>ROUND(L103*N(Debts!$D$6)/12,2)</f>
        <v/>
      </c>
      <c r="I104" s="44">
        <f>MIN(N(Debts!$E$6),L103+H104)</f>
        <v/>
      </c>
      <c r="J104" s="44">
        <f>L103+H104-I104</f>
        <v/>
      </c>
      <c r="K104" s="44" t="n">
        <v>0</v>
      </c>
      <c r="L104" s="44">
        <f>ROUND(J104-K104,2)</f>
        <v/>
      </c>
      <c r="M104" s="44">
        <f>ROUND(Q103*N(Debts!$D$7)/12,2)</f>
        <v/>
      </c>
      <c r="N104" s="44">
        <f>MIN(N(Debts!$E$7),Q103+M104)</f>
        <v/>
      </c>
      <c r="O104" s="44">
        <f>Q103+M104-N104</f>
        <v/>
      </c>
      <c r="P104" s="44" t="n">
        <v>0</v>
      </c>
      <c r="Q104" s="44">
        <f>ROUND(O104-P104,2)</f>
        <v/>
      </c>
      <c r="R104" s="44">
        <f>ROUND(V103*N(Debts!$D$8)/12,2)</f>
        <v/>
      </c>
      <c r="S104" s="44">
        <f>MIN(N(Debts!$E$8),V103+R104)</f>
        <v/>
      </c>
      <c r="T104" s="44">
        <f>V103+R104-S104</f>
        <v/>
      </c>
      <c r="U104" s="44" t="n">
        <v>0</v>
      </c>
      <c r="V104" s="44">
        <f>ROUND(T104-U104,2)</f>
        <v/>
      </c>
      <c r="W104" s="44">
        <f>ROUND(AA103*N(Debts!$D$9)/12,2)</f>
        <v/>
      </c>
      <c r="X104" s="44">
        <f>MIN(N(Debts!$E$9),AA103+W104)</f>
        <v/>
      </c>
      <c r="Y104" s="44">
        <f>AA103+W104-X104</f>
        <v/>
      </c>
      <c r="Z104" s="44" t="n">
        <v>0</v>
      </c>
      <c r="AA104" s="44">
        <f>ROUND(Y104-Z104,2)</f>
        <v/>
      </c>
      <c r="AB104" s="44">
        <f>ROUND(AF103*N(Debts!$D$10)/12,2)</f>
        <v/>
      </c>
      <c r="AC104" s="44">
        <f>MIN(N(Debts!$E$10),AF103+AB104)</f>
        <v/>
      </c>
      <c r="AD104" s="44">
        <f>AF103+AB104-AC104</f>
        <v/>
      </c>
      <c r="AE104" s="44" t="n">
        <v>0</v>
      </c>
      <c r="AF104" s="44">
        <f>ROUND(AD104-AE104,2)</f>
        <v/>
      </c>
      <c r="AG104" s="44">
        <f>ROUND(AK103*N(Debts!$D$11)/12,2)</f>
        <v/>
      </c>
      <c r="AH104" s="44">
        <f>MIN(N(Debts!$E$11),AK103+AG104)</f>
        <v/>
      </c>
      <c r="AI104" s="44">
        <f>AK103+AG104-AH104</f>
        <v/>
      </c>
      <c r="AJ104" s="44" t="n">
        <v>0</v>
      </c>
      <c r="AK104" s="44">
        <f>ROUND(AI104-AJ104,2)</f>
        <v/>
      </c>
      <c r="AL104" s="44">
        <f>ROUND(AP103*N(Debts!$D$12)/12,2)</f>
        <v/>
      </c>
      <c r="AM104" s="44">
        <f>MIN(N(Debts!$E$12),AP103+AL104)</f>
        <v/>
      </c>
      <c r="AN104" s="44">
        <f>AP103+AL104-AM104</f>
        <v/>
      </c>
      <c r="AO104" s="44" t="n">
        <v>0</v>
      </c>
      <c r="AP104" s="44">
        <f>ROUND(AN104-AO104,2)</f>
        <v/>
      </c>
      <c r="AQ104" s="44">
        <f>ROUND(AU103*N(Debts!$D$13)/12,2)</f>
        <v/>
      </c>
      <c r="AR104" s="44">
        <f>MIN(N(Debts!$E$13),AU103+AQ104)</f>
        <v/>
      </c>
      <c r="AS104" s="44">
        <f>AU103+AQ104-AR104</f>
        <v/>
      </c>
      <c r="AT104" s="44" t="n">
        <v>0</v>
      </c>
      <c r="AU104" s="44">
        <f>ROUND(AS104-AT104,2)</f>
        <v/>
      </c>
    </row>
    <row r="105">
      <c r="A105" s="43" t="n">
        <v>98</v>
      </c>
      <c r="B105" s="45">
        <f>EDATE(Plan!$C$7,A105-1)</f>
        <v/>
      </c>
      <c r="C105" s="46" t="n">
        <v>0</v>
      </c>
      <c r="D105" s="46">
        <f>SUMIF($H$6:$AU$6,"Interest",H105:AU105)</f>
        <v/>
      </c>
      <c r="E105" s="46">
        <f>SUMIF($H$6:$AU$6,"Min paid",H105:AU105)+SUMIF($H$6:$AU$6,"Extra paid",H105:AU105)</f>
        <v/>
      </c>
      <c r="F105" s="46">
        <f>SUMIF($H$6:$AU$6,"Balance",H105:AU105)</f>
        <v/>
      </c>
      <c r="G105" s="47">
        <f>IF(AND(F105&lt;=0.005,F104&gt;0.005),A105,"")</f>
        <v/>
      </c>
      <c r="H105" s="44">
        <f>ROUND(L104*N(Debts!$D$6)/12,2)</f>
        <v/>
      </c>
      <c r="I105" s="44">
        <f>MIN(N(Debts!$E$6),L104+H105)</f>
        <v/>
      </c>
      <c r="J105" s="44">
        <f>L104+H105-I105</f>
        <v/>
      </c>
      <c r="K105" s="44" t="n">
        <v>0</v>
      </c>
      <c r="L105" s="44">
        <f>ROUND(J105-K105,2)</f>
        <v/>
      </c>
      <c r="M105" s="44">
        <f>ROUND(Q104*N(Debts!$D$7)/12,2)</f>
        <v/>
      </c>
      <c r="N105" s="44">
        <f>MIN(N(Debts!$E$7),Q104+M105)</f>
        <v/>
      </c>
      <c r="O105" s="44">
        <f>Q104+M105-N105</f>
        <v/>
      </c>
      <c r="P105" s="44" t="n">
        <v>0</v>
      </c>
      <c r="Q105" s="44">
        <f>ROUND(O105-P105,2)</f>
        <v/>
      </c>
      <c r="R105" s="44">
        <f>ROUND(V104*N(Debts!$D$8)/12,2)</f>
        <v/>
      </c>
      <c r="S105" s="44">
        <f>MIN(N(Debts!$E$8),V104+R105)</f>
        <v/>
      </c>
      <c r="T105" s="44">
        <f>V104+R105-S105</f>
        <v/>
      </c>
      <c r="U105" s="44" t="n">
        <v>0</v>
      </c>
      <c r="V105" s="44">
        <f>ROUND(T105-U105,2)</f>
        <v/>
      </c>
      <c r="W105" s="44">
        <f>ROUND(AA104*N(Debts!$D$9)/12,2)</f>
        <v/>
      </c>
      <c r="X105" s="44">
        <f>MIN(N(Debts!$E$9),AA104+W105)</f>
        <v/>
      </c>
      <c r="Y105" s="44">
        <f>AA104+W105-X105</f>
        <v/>
      </c>
      <c r="Z105" s="44" t="n">
        <v>0</v>
      </c>
      <c r="AA105" s="44">
        <f>ROUND(Y105-Z105,2)</f>
        <v/>
      </c>
      <c r="AB105" s="44">
        <f>ROUND(AF104*N(Debts!$D$10)/12,2)</f>
        <v/>
      </c>
      <c r="AC105" s="44">
        <f>MIN(N(Debts!$E$10),AF104+AB105)</f>
        <v/>
      </c>
      <c r="AD105" s="44">
        <f>AF104+AB105-AC105</f>
        <v/>
      </c>
      <c r="AE105" s="44" t="n">
        <v>0</v>
      </c>
      <c r="AF105" s="44">
        <f>ROUND(AD105-AE105,2)</f>
        <v/>
      </c>
      <c r="AG105" s="44">
        <f>ROUND(AK104*N(Debts!$D$11)/12,2)</f>
        <v/>
      </c>
      <c r="AH105" s="44">
        <f>MIN(N(Debts!$E$11),AK104+AG105)</f>
        <v/>
      </c>
      <c r="AI105" s="44">
        <f>AK104+AG105-AH105</f>
        <v/>
      </c>
      <c r="AJ105" s="44" t="n">
        <v>0</v>
      </c>
      <c r="AK105" s="44">
        <f>ROUND(AI105-AJ105,2)</f>
        <v/>
      </c>
      <c r="AL105" s="44">
        <f>ROUND(AP104*N(Debts!$D$12)/12,2)</f>
        <v/>
      </c>
      <c r="AM105" s="44">
        <f>MIN(N(Debts!$E$12),AP104+AL105)</f>
        <v/>
      </c>
      <c r="AN105" s="44">
        <f>AP104+AL105-AM105</f>
        <v/>
      </c>
      <c r="AO105" s="44" t="n">
        <v>0</v>
      </c>
      <c r="AP105" s="44">
        <f>ROUND(AN105-AO105,2)</f>
        <v/>
      </c>
      <c r="AQ105" s="44">
        <f>ROUND(AU104*N(Debts!$D$13)/12,2)</f>
        <v/>
      </c>
      <c r="AR105" s="44">
        <f>MIN(N(Debts!$E$13),AU104+AQ105)</f>
        <v/>
      </c>
      <c r="AS105" s="44">
        <f>AU104+AQ105-AR105</f>
        <v/>
      </c>
      <c r="AT105" s="44" t="n">
        <v>0</v>
      </c>
      <c r="AU105" s="44">
        <f>ROUND(AS105-AT105,2)</f>
        <v/>
      </c>
    </row>
    <row r="106">
      <c r="A106" s="43" t="n">
        <v>99</v>
      </c>
      <c r="B106" s="45">
        <f>EDATE(Plan!$C$7,A106-1)</f>
        <v/>
      </c>
      <c r="C106" s="46" t="n">
        <v>0</v>
      </c>
      <c r="D106" s="46">
        <f>SUMIF($H$6:$AU$6,"Interest",H106:AU106)</f>
        <v/>
      </c>
      <c r="E106" s="46">
        <f>SUMIF($H$6:$AU$6,"Min paid",H106:AU106)+SUMIF($H$6:$AU$6,"Extra paid",H106:AU106)</f>
        <v/>
      </c>
      <c r="F106" s="46">
        <f>SUMIF($H$6:$AU$6,"Balance",H106:AU106)</f>
        <v/>
      </c>
      <c r="G106" s="47">
        <f>IF(AND(F106&lt;=0.005,F105&gt;0.005),A106,"")</f>
        <v/>
      </c>
      <c r="H106" s="44">
        <f>ROUND(L105*N(Debts!$D$6)/12,2)</f>
        <v/>
      </c>
      <c r="I106" s="44">
        <f>MIN(N(Debts!$E$6),L105+H106)</f>
        <v/>
      </c>
      <c r="J106" s="44">
        <f>L105+H106-I106</f>
        <v/>
      </c>
      <c r="K106" s="44" t="n">
        <v>0</v>
      </c>
      <c r="L106" s="44">
        <f>ROUND(J106-K106,2)</f>
        <v/>
      </c>
      <c r="M106" s="44">
        <f>ROUND(Q105*N(Debts!$D$7)/12,2)</f>
        <v/>
      </c>
      <c r="N106" s="44">
        <f>MIN(N(Debts!$E$7),Q105+M106)</f>
        <v/>
      </c>
      <c r="O106" s="44">
        <f>Q105+M106-N106</f>
        <v/>
      </c>
      <c r="P106" s="44" t="n">
        <v>0</v>
      </c>
      <c r="Q106" s="44">
        <f>ROUND(O106-P106,2)</f>
        <v/>
      </c>
      <c r="R106" s="44">
        <f>ROUND(V105*N(Debts!$D$8)/12,2)</f>
        <v/>
      </c>
      <c r="S106" s="44">
        <f>MIN(N(Debts!$E$8),V105+R106)</f>
        <v/>
      </c>
      <c r="T106" s="44">
        <f>V105+R106-S106</f>
        <v/>
      </c>
      <c r="U106" s="44" t="n">
        <v>0</v>
      </c>
      <c r="V106" s="44">
        <f>ROUND(T106-U106,2)</f>
        <v/>
      </c>
      <c r="W106" s="44">
        <f>ROUND(AA105*N(Debts!$D$9)/12,2)</f>
        <v/>
      </c>
      <c r="X106" s="44">
        <f>MIN(N(Debts!$E$9),AA105+W106)</f>
        <v/>
      </c>
      <c r="Y106" s="44">
        <f>AA105+W106-X106</f>
        <v/>
      </c>
      <c r="Z106" s="44" t="n">
        <v>0</v>
      </c>
      <c r="AA106" s="44">
        <f>ROUND(Y106-Z106,2)</f>
        <v/>
      </c>
      <c r="AB106" s="44">
        <f>ROUND(AF105*N(Debts!$D$10)/12,2)</f>
        <v/>
      </c>
      <c r="AC106" s="44">
        <f>MIN(N(Debts!$E$10),AF105+AB106)</f>
        <v/>
      </c>
      <c r="AD106" s="44">
        <f>AF105+AB106-AC106</f>
        <v/>
      </c>
      <c r="AE106" s="44" t="n">
        <v>0</v>
      </c>
      <c r="AF106" s="44">
        <f>ROUND(AD106-AE106,2)</f>
        <v/>
      </c>
      <c r="AG106" s="44">
        <f>ROUND(AK105*N(Debts!$D$11)/12,2)</f>
        <v/>
      </c>
      <c r="AH106" s="44">
        <f>MIN(N(Debts!$E$11),AK105+AG106)</f>
        <v/>
      </c>
      <c r="AI106" s="44">
        <f>AK105+AG106-AH106</f>
        <v/>
      </c>
      <c r="AJ106" s="44" t="n">
        <v>0</v>
      </c>
      <c r="AK106" s="44">
        <f>ROUND(AI106-AJ106,2)</f>
        <v/>
      </c>
      <c r="AL106" s="44">
        <f>ROUND(AP105*N(Debts!$D$12)/12,2)</f>
        <v/>
      </c>
      <c r="AM106" s="44">
        <f>MIN(N(Debts!$E$12),AP105+AL106)</f>
        <v/>
      </c>
      <c r="AN106" s="44">
        <f>AP105+AL106-AM106</f>
        <v/>
      </c>
      <c r="AO106" s="44" t="n">
        <v>0</v>
      </c>
      <c r="AP106" s="44">
        <f>ROUND(AN106-AO106,2)</f>
        <v/>
      </c>
      <c r="AQ106" s="44">
        <f>ROUND(AU105*N(Debts!$D$13)/12,2)</f>
        <v/>
      </c>
      <c r="AR106" s="44">
        <f>MIN(N(Debts!$E$13),AU105+AQ106)</f>
        <v/>
      </c>
      <c r="AS106" s="44">
        <f>AU105+AQ106-AR106</f>
        <v/>
      </c>
      <c r="AT106" s="44" t="n">
        <v>0</v>
      </c>
      <c r="AU106" s="44">
        <f>ROUND(AS106-AT106,2)</f>
        <v/>
      </c>
    </row>
    <row r="107">
      <c r="A107" s="43" t="n">
        <v>100</v>
      </c>
      <c r="B107" s="45">
        <f>EDATE(Plan!$C$7,A107-1)</f>
        <v/>
      </c>
      <c r="C107" s="46" t="n">
        <v>0</v>
      </c>
      <c r="D107" s="46">
        <f>SUMIF($H$6:$AU$6,"Interest",H107:AU107)</f>
        <v/>
      </c>
      <c r="E107" s="46">
        <f>SUMIF($H$6:$AU$6,"Min paid",H107:AU107)+SUMIF($H$6:$AU$6,"Extra paid",H107:AU107)</f>
        <v/>
      </c>
      <c r="F107" s="46">
        <f>SUMIF($H$6:$AU$6,"Balance",H107:AU107)</f>
        <v/>
      </c>
      <c r="G107" s="47">
        <f>IF(AND(F107&lt;=0.005,F106&gt;0.005),A107,"")</f>
        <v/>
      </c>
      <c r="H107" s="44">
        <f>ROUND(L106*N(Debts!$D$6)/12,2)</f>
        <v/>
      </c>
      <c r="I107" s="44">
        <f>MIN(N(Debts!$E$6),L106+H107)</f>
        <v/>
      </c>
      <c r="J107" s="44">
        <f>L106+H107-I107</f>
        <v/>
      </c>
      <c r="K107" s="44" t="n">
        <v>0</v>
      </c>
      <c r="L107" s="44">
        <f>ROUND(J107-K107,2)</f>
        <v/>
      </c>
      <c r="M107" s="44">
        <f>ROUND(Q106*N(Debts!$D$7)/12,2)</f>
        <v/>
      </c>
      <c r="N107" s="44">
        <f>MIN(N(Debts!$E$7),Q106+M107)</f>
        <v/>
      </c>
      <c r="O107" s="44">
        <f>Q106+M107-N107</f>
        <v/>
      </c>
      <c r="P107" s="44" t="n">
        <v>0</v>
      </c>
      <c r="Q107" s="44">
        <f>ROUND(O107-P107,2)</f>
        <v/>
      </c>
      <c r="R107" s="44">
        <f>ROUND(V106*N(Debts!$D$8)/12,2)</f>
        <v/>
      </c>
      <c r="S107" s="44">
        <f>MIN(N(Debts!$E$8),V106+R107)</f>
        <v/>
      </c>
      <c r="T107" s="44">
        <f>V106+R107-S107</f>
        <v/>
      </c>
      <c r="U107" s="44" t="n">
        <v>0</v>
      </c>
      <c r="V107" s="44">
        <f>ROUND(T107-U107,2)</f>
        <v/>
      </c>
      <c r="W107" s="44">
        <f>ROUND(AA106*N(Debts!$D$9)/12,2)</f>
        <v/>
      </c>
      <c r="X107" s="44">
        <f>MIN(N(Debts!$E$9),AA106+W107)</f>
        <v/>
      </c>
      <c r="Y107" s="44">
        <f>AA106+W107-X107</f>
        <v/>
      </c>
      <c r="Z107" s="44" t="n">
        <v>0</v>
      </c>
      <c r="AA107" s="44">
        <f>ROUND(Y107-Z107,2)</f>
        <v/>
      </c>
      <c r="AB107" s="44">
        <f>ROUND(AF106*N(Debts!$D$10)/12,2)</f>
        <v/>
      </c>
      <c r="AC107" s="44">
        <f>MIN(N(Debts!$E$10),AF106+AB107)</f>
        <v/>
      </c>
      <c r="AD107" s="44">
        <f>AF106+AB107-AC107</f>
        <v/>
      </c>
      <c r="AE107" s="44" t="n">
        <v>0</v>
      </c>
      <c r="AF107" s="44">
        <f>ROUND(AD107-AE107,2)</f>
        <v/>
      </c>
      <c r="AG107" s="44">
        <f>ROUND(AK106*N(Debts!$D$11)/12,2)</f>
        <v/>
      </c>
      <c r="AH107" s="44">
        <f>MIN(N(Debts!$E$11),AK106+AG107)</f>
        <v/>
      </c>
      <c r="AI107" s="44">
        <f>AK106+AG107-AH107</f>
        <v/>
      </c>
      <c r="AJ107" s="44" t="n">
        <v>0</v>
      </c>
      <c r="AK107" s="44">
        <f>ROUND(AI107-AJ107,2)</f>
        <v/>
      </c>
      <c r="AL107" s="44">
        <f>ROUND(AP106*N(Debts!$D$12)/12,2)</f>
        <v/>
      </c>
      <c r="AM107" s="44">
        <f>MIN(N(Debts!$E$12),AP106+AL107)</f>
        <v/>
      </c>
      <c r="AN107" s="44">
        <f>AP106+AL107-AM107</f>
        <v/>
      </c>
      <c r="AO107" s="44" t="n">
        <v>0</v>
      </c>
      <c r="AP107" s="44">
        <f>ROUND(AN107-AO107,2)</f>
        <v/>
      </c>
      <c r="AQ107" s="44">
        <f>ROUND(AU106*N(Debts!$D$13)/12,2)</f>
        <v/>
      </c>
      <c r="AR107" s="44">
        <f>MIN(N(Debts!$E$13),AU106+AQ107)</f>
        <v/>
      </c>
      <c r="AS107" s="44">
        <f>AU106+AQ107-AR107</f>
        <v/>
      </c>
      <c r="AT107" s="44" t="n">
        <v>0</v>
      </c>
      <c r="AU107" s="44">
        <f>ROUND(AS107-AT107,2)</f>
        <v/>
      </c>
    </row>
    <row r="108">
      <c r="A108" s="43" t="n">
        <v>101</v>
      </c>
      <c r="B108" s="45">
        <f>EDATE(Plan!$C$7,A108-1)</f>
        <v/>
      </c>
      <c r="C108" s="46" t="n">
        <v>0</v>
      </c>
      <c r="D108" s="46">
        <f>SUMIF($H$6:$AU$6,"Interest",H108:AU108)</f>
        <v/>
      </c>
      <c r="E108" s="46">
        <f>SUMIF($H$6:$AU$6,"Min paid",H108:AU108)+SUMIF($H$6:$AU$6,"Extra paid",H108:AU108)</f>
        <v/>
      </c>
      <c r="F108" s="46">
        <f>SUMIF($H$6:$AU$6,"Balance",H108:AU108)</f>
        <v/>
      </c>
      <c r="G108" s="47">
        <f>IF(AND(F108&lt;=0.005,F107&gt;0.005),A108,"")</f>
        <v/>
      </c>
      <c r="H108" s="44">
        <f>ROUND(L107*N(Debts!$D$6)/12,2)</f>
        <v/>
      </c>
      <c r="I108" s="44">
        <f>MIN(N(Debts!$E$6),L107+H108)</f>
        <v/>
      </c>
      <c r="J108" s="44">
        <f>L107+H108-I108</f>
        <v/>
      </c>
      <c r="K108" s="44" t="n">
        <v>0</v>
      </c>
      <c r="L108" s="44">
        <f>ROUND(J108-K108,2)</f>
        <v/>
      </c>
      <c r="M108" s="44">
        <f>ROUND(Q107*N(Debts!$D$7)/12,2)</f>
        <v/>
      </c>
      <c r="N108" s="44">
        <f>MIN(N(Debts!$E$7),Q107+M108)</f>
        <v/>
      </c>
      <c r="O108" s="44">
        <f>Q107+M108-N108</f>
        <v/>
      </c>
      <c r="P108" s="44" t="n">
        <v>0</v>
      </c>
      <c r="Q108" s="44">
        <f>ROUND(O108-P108,2)</f>
        <v/>
      </c>
      <c r="R108" s="44">
        <f>ROUND(V107*N(Debts!$D$8)/12,2)</f>
        <v/>
      </c>
      <c r="S108" s="44">
        <f>MIN(N(Debts!$E$8),V107+R108)</f>
        <v/>
      </c>
      <c r="T108" s="44">
        <f>V107+R108-S108</f>
        <v/>
      </c>
      <c r="U108" s="44" t="n">
        <v>0</v>
      </c>
      <c r="V108" s="44">
        <f>ROUND(T108-U108,2)</f>
        <v/>
      </c>
      <c r="W108" s="44">
        <f>ROUND(AA107*N(Debts!$D$9)/12,2)</f>
        <v/>
      </c>
      <c r="X108" s="44">
        <f>MIN(N(Debts!$E$9),AA107+W108)</f>
        <v/>
      </c>
      <c r="Y108" s="44">
        <f>AA107+W108-X108</f>
        <v/>
      </c>
      <c r="Z108" s="44" t="n">
        <v>0</v>
      </c>
      <c r="AA108" s="44">
        <f>ROUND(Y108-Z108,2)</f>
        <v/>
      </c>
      <c r="AB108" s="44">
        <f>ROUND(AF107*N(Debts!$D$10)/12,2)</f>
        <v/>
      </c>
      <c r="AC108" s="44">
        <f>MIN(N(Debts!$E$10),AF107+AB108)</f>
        <v/>
      </c>
      <c r="AD108" s="44">
        <f>AF107+AB108-AC108</f>
        <v/>
      </c>
      <c r="AE108" s="44" t="n">
        <v>0</v>
      </c>
      <c r="AF108" s="44">
        <f>ROUND(AD108-AE108,2)</f>
        <v/>
      </c>
      <c r="AG108" s="44">
        <f>ROUND(AK107*N(Debts!$D$11)/12,2)</f>
        <v/>
      </c>
      <c r="AH108" s="44">
        <f>MIN(N(Debts!$E$11),AK107+AG108)</f>
        <v/>
      </c>
      <c r="AI108" s="44">
        <f>AK107+AG108-AH108</f>
        <v/>
      </c>
      <c r="AJ108" s="44" t="n">
        <v>0</v>
      </c>
      <c r="AK108" s="44">
        <f>ROUND(AI108-AJ108,2)</f>
        <v/>
      </c>
      <c r="AL108" s="44">
        <f>ROUND(AP107*N(Debts!$D$12)/12,2)</f>
        <v/>
      </c>
      <c r="AM108" s="44">
        <f>MIN(N(Debts!$E$12),AP107+AL108)</f>
        <v/>
      </c>
      <c r="AN108" s="44">
        <f>AP107+AL108-AM108</f>
        <v/>
      </c>
      <c r="AO108" s="44" t="n">
        <v>0</v>
      </c>
      <c r="AP108" s="44">
        <f>ROUND(AN108-AO108,2)</f>
        <v/>
      </c>
      <c r="AQ108" s="44">
        <f>ROUND(AU107*N(Debts!$D$13)/12,2)</f>
        <v/>
      </c>
      <c r="AR108" s="44">
        <f>MIN(N(Debts!$E$13),AU107+AQ108)</f>
        <v/>
      </c>
      <c r="AS108" s="44">
        <f>AU107+AQ108-AR108</f>
        <v/>
      </c>
      <c r="AT108" s="44" t="n">
        <v>0</v>
      </c>
      <c r="AU108" s="44">
        <f>ROUND(AS108-AT108,2)</f>
        <v/>
      </c>
    </row>
    <row r="109">
      <c r="A109" s="43" t="n">
        <v>102</v>
      </c>
      <c r="B109" s="45">
        <f>EDATE(Plan!$C$7,A109-1)</f>
        <v/>
      </c>
      <c r="C109" s="46" t="n">
        <v>0</v>
      </c>
      <c r="D109" s="46">
        <f>SUMIF($H$6:$AU$6,"Interest",H109:AU109)</f>
        <v/>
      </c>
      <c r="E109" s="46">
        <f>SUMIF($H$6:$AU$6,"Min paid",H109:AU109)+SUMIF($H$6:$AU$6,"Extra paid",H109:AU109)</f>
        <v/>
      </c>
      <c r="F109" s="46">
        <f>SUMIF($H$6:$AU$6,"Balance",H109:AU109)</f>
        <v/>
      </c>
      <c r="G109" s="47">
        <f>IF(AND(F109&lt;=0.005,F108&gt;0.005),A109,"")</f>
        <v/>
      </c>
      <c r="H109" s="44">
        <f>ROUND(L108*N(Debts!$D$6)/12,2)</f>
        <v/>
      </c>
      <c r="I109" s="44">
        <f>MIN(N(Debts!$E$6),L108+H109)</f>
        <v/>
      </c>
      <c r="J109" s="44">
        <f>L108+H109-I109</f>
        <v/>
      </c>
      <c r="K109" s="44" t="n">
        <v>0</v>
      </c>
      <c r="L109" s="44">
        <f>ROUND(J109-K109,2)</f>
        <v/>
      </c>
      <c r="M109" s="44">
        <f>ROUND(Q108*N(Debts!$D$7)/12,2)</f>
        <v/>
      </c>
      <c r="N109" s="44">
        <f>MIN(N(Debts!$E$7),Q108+M109)</f>
        <v/>
      </c>
      <c r="O109" s="44">
        <f>Q108+M109-N109</f>
        <v/>
      </c>
      <c r="P109" s="44" t="n">
        <v>0</v>
      </c>
      <c r="Q109" s="44">
        <f>ROUND(O109-P109,2)</f>
        <v/>
      </c>
      <c r="R109" s="44">
        <f>ROUND(V108*N(Debts!$D$8)/12,2)</f>
        <v/>
      </c>
      <c r="S109" s="44">
        <f>MIN(N(Debts!$E$8),V108+R109)</f>
        <v/>
      </c>
      <c r="T109" s="44">
        <f>V108+R109-S109</f>
        <v/>
      </c>
      <c r="U109" s="44" t="n">
        <v>0</v>
      </c>
      <c r="V109" s="44">
        <f>ROUND(T109-U109,2)</f>
        <v/>
      </c>
      <c r="W109" s="44">
        <f>ROUND(AA108*N(Debts!$D$9)/12,2)</f>
        <v/>
      </c>
      <c r="X109" s="44">
        <f>MIN(N(Debts!$E$9),AA108+W109)</f>
        <v/>
      </c>
      <c r="Y109" s="44">
        <f>AA108+W109-X109</f>
        <v/>
      </c>
      <c r="Z109" s="44" t="n">
        <v>0</v>
      </c>
      <c r="AA109" s="44">
        <f>ROUND(Y109-Z109,2)</f>
        <v/>
      </c>
      <c r="AB109" s="44">
        <f>ROUND(AF108*N(Debts!$D$10)/12,2)</f>
        <v/>
      </c>
      <c r="AC109" s="44">
        <f>MIN(N(Debts!$E$10),AF108+AB109)</f>
        <v/>
      </c>
      <c r="AD109" s="44">
        <f>AF108+AB109-AC109</f>
        <v/>
      </c>
      <c r="AE109" s="44" t="n">
        <v>0</v>
      </c>
      <c r="AF109" s="44">
        <f>ROUND(AD109-AE109,2)</f>
        <v/>
      </c>
      <c r="AG109" s="44">
        <f>ROUND(AK108*N(Debts!$D$11)/12,2)</f>
        <v/>
      </c>
      <c r="AH109" s="44">
        <f>MIN(N(Debts!$E$11),AK108+AG109)</f>
        <v/>
      </c>
      <c r="AI109" s="44">
        <f>AK108+AG109-AH109</f>
        <v/>
      </c>
      <c r="AJ109" s="44" t="n">
        <v>0</v>
      </c>
      <c r="AK109" s="44">
        <f>ROUND(AI109-AJ109,2)</f>
        <v/>
      </c>
      <c r="AL109" s="44">
        <f>ROUND(AP108*N(Debts!$D$12)/12,2)</f>
        <v/>
      </c>
      <c r="AM109" s="44">
        <f>MIN(N(Debts!$E$12),AP108+AL109)</f>
        <v/>
      </c>
      <c r="AN109" s="44">
        <f>AP108+AL109-AM109</f>
        <v/>
      </c>
      <c r="AO109" s="44" t="n">
        <v>0</v>
      </c>
      <c r="AP109" s="44">
        <f>ROUND(AN109-AO109,2)</f>
        <v/>
      </c>
      <c r="AQ109" s="44">
        <f>ROUND(AU108*N(Debts!$D$13)/12,2)</f>
        <v/>
      </c>
      <c r="AR109" s="44">
        <f>MIN(N(Debts!$E$13),AU108+AQ109)</f>
        <v/>
      </c>
      <c r="AS109" s="44">
        <f>AU108+AQ109-AR109</f>
        <v/>
      </c>
      <c r="AT109" s="44" t="n">
        <v>0</v>
      </c>
      <c r="AU109" s="44">
        <f>ROUND(AS109-AT109,2)</f>
        <v/>
      </c>
    </row>
    <row r="110">
      <c r="A110" s="43" t="n">
        <v>103</v>
      </c>
      <c r="B110" s="45">
        <f>EDATE(Plan!$C$7,A110-1)</f>
        <v/>
      </c>
      <c r="C110" s="46" t="n">
        <v>0</v>
      </c>
      <c r="D110" s="46">
        <f>SUMIF($H$6:$AU$6,"Interest",H110:AU110)</f>
        <v/>
      </c>
      <c r="E110" s="46">
        <f>SUMIF($H$6:$AU$6,"Min paid",H110:AU110)+SUMIF($H$6:$AU$6,"Extra paid",H110:AU110)</f>
        <v/>
      </c>
      <c r="F110" s="46">
        <f>SUMIF($H$6:$AU$6,"Balance",H110:AU110)</f>
        <v/>
      </c>
      <c r="G110" s="47">
        <f>IF(AND(F110&lt;=0.005,F109&gt;0.005),A110,"")</f>
        <v/>
      </c>
      <c r="H110" s="44">
        <f>ROUND(L109*N(Debts!$D$6)/12,2)</f>
        <v/>
      </c>
      <c r="I110" s="44">
        <f>MIN(N(Debts!$E$6),L109+H110)</f>
        <v/>
      </c>
      <c r="J110" s="44">
        <f>L109+H110-I110</f>
        <v/>
      </c>
      <c r="K110" s="44" t="n">
        <v>0</v>
      </c>
      <c r="L110" s="44">
        <f>ROUND(J110-K110,2)</f>
        <v/>
      </c>
      <c r="M110" s="44">
        <f>ROUND(Q109*N(Debts!$D$7)/12,2)</f>
        <v/>
      </c>
      <c r="N110" s="44">
        <f>MIN(N(Debts!$E$7),Q109+M110)</f>
        <v/>
      </c>
      <c r="O110" s="44">
        <f>Q109+M110-N110</f>
        <v/>
      </c>
      <c r="P110" s="44" t="n">
        <v>0</v>
      </c>
      <c r="Q110" s="44">
        <f>ROUND(O110-P110,2)</f>
        <v/>
      </c>
      <c r="R110" s="44">
        <f>ROUND(V109*N(Debts!$D$8)/12,2)</f>
        <v/>
      </c>
      <c r="S110" s="44">
        <f>MIN(N(Debts!$E$8),V109+R110)</f>
        <v/>
      </c>
      <c r="T110" s="44">
        <f>V109+R110-S110</f>
        <v/>
      </c>
      <c r="U110" s="44" t="n">
        <v>0</v>
      </c>
      <c r="V110" s="44">
        <f>ROUND(T110-U110,2)</f>
        <v/>
      </c>
      <c r="W110" s="44">
        <f>ROUND(AA109*N(Debts!$D$9)/12,2)</f>
        <v/>
      </c>
      <c r="X110" s="44">
        <f>MIN(N(Debts!$E$9),AA109+W110)</f>
        <v/>
      </c>
      <c r="Y110" s="44">
        <f>AA109+W110-X110</f>
        <v/>
      </c>
      <c r="Z110" s="44" t="n">
        <v>0</v>
      </c>
      <c r="AA110" s="44">
        <f>ROUND(Y110-Z110,2)</f>
        <v/>
      </c>
      <c r="AB110" s="44">
        <f>ROUND(AF109*N(Debts!$D$10)/12,2)</f>
        <v/>
      </c>
      <c r="AC110" s="44">
        <f>MIN(N(Debts!$E$10),AF109+AB110)</f>
        <v/>
      </c>
      <c r="AD110" s="44">
        <f>AF109+AB110-AC110</f>
        <v/>
      </c>
      <c r="AE110" s="44" t="n">
        <v>0</v>
      </c>
      <c r="AF110" s="44">
        <f>ROUND(AD110-AE110,2)</f>
        <v/>
      </c>
      <c r="AG110" s="44">
        <f>ROUND(AK109*N(Debts!$D$11)/12,2)</f>
        <v/>
      </c>
      <c r="AH110" s="44">
        <f>MIN(N(Debts!$E$11),AK109+AG110)</f>
        <v/>
      </c>
      <c r="AI110" s="44">
        <f>AK109+AG110-AH110</f>
        <v/>
      </c>
      <c r="AJ110" s="44" t="n">
        <v>0</v>
      </c>
      <c r="AK110" s="44">
        <f>ROUND(AI110-AJ110,2)</f>
        <v/>
      </c>
      <c r="AL110" s="44">
        <f>ROUND(AP109*N(Debts!$D$12)/12,2)</f>
        <v/>
      </c>
      <c r="AM110" s="44">
        <f>MIN(N(Debts!$E$12),AP109+AL110)</f>
        <v/>
      </c>
      <c r="AN110" s="44">
        <f>AP109+AL110-AM110</f>
        <v/>
      </c>
      <c r="AO110" s="44" t="n">
        <v>0</v>
      </c>
      <c r="AP110" s="44">
        <f>ROUND(AN110-AO110,2)</f>
        <v/>
      </c>
      <c r="AQ110" s="44">
        <f>ROUND(AU109*N(Debts!$D$13)/12,2)</f>
        <v/>
      </c>
      <c r="AR110" s="44">
        <f>MIN(N(Debts!$E$13),AU109+AQ110)</f>
        <v/>
      </c>
      <c r="AS110" s="44">
        <f>AU109+AQ110-AR110</f>
        <v/>
      </c>
      <c r="AT110" s="44" t="n">
        <v>0</v>
      </c>
      <c r="AU110" s="44">
        <f>ROUND(AS110-AT110,2)</f>
        <v/>
      </c>
    </row>
    <row r="111">
      <c r="A111" s="43" t="n">
        <v>104</v>
      </c>
      <c r="B111" s="45">
        <f>EDATE(Plan!$C$7,A111-1)</f>
        <v/>
      </c>
      <c r="C111" s="46" t="n">
        <v>0</v>
      </c>
      <c r="D111" s="46">
        <f>SUMIF($H$6:$AU$6,"Interest",H111:AU111)</f>
        <v/>
      </c>
      <c r="E111" s="46">
        <f>SUMIF($H$6:$AU$6,"Min paid",H111:AU111)+SUMIF($H$6:$AU$6,"Extra paid",H111:AU111)</f>
        <v/>
      </c>
      <c r="F111" s="46">
        <f>SUMIF($H$6:$AU$6,"Balance",H111:AU111)</f>
        <v/>
      </c>
      <c r="G111" s="47">
        <f>IF(AND(F111&lt;=0.005,F110&gt;0.005),A111,"")</f>
        <v/>
      </c>
      <c r="H111" s="44">
        <f>ROUND(L110*N(Debts!$D$6)/12,2)</f>
        <v/>
      </c>
      <c r="I111" s="44">
        <f>MIN(N(Debts!$E$6),L110+H111)</f>
        <v/>
      </c>
      <c r="J111" s="44">
        <f>L110+H111-I111</f>
        <v/>
      </c>
      <c r="K111" s="44" t="n">
        <v>0</v>
      </c>
      <c r="L111" s="44">
        <f>ROUND(J111-K111,2)</f>
        <v/>
      </c>
      <c r="M111" s="44">
        <f>ROUND(Q110*N(Debts!$D$7)/12,2)</f>
        <v/>
      </c>
      <c r="N111" s="44">
        <f>MIN(N(Debts!$E$7),Q110+M111)</f>
        <v/>
      </c>
      <c r="O111" s="44">
        <f>Q110+M111-N111</f>
        <v/>
      </c>
      <c r="P111" s="44" t="n">
        <v>0</v>
      </c>
      <c r="Q111" s="44">
        <f>ROUND(O111-P111,2)</f>
        <v/>
      </c>
      <c r="R111" s="44">
        <f>ROUND(V110*N(Debts!$D$8)/12,2)</f>
        <v/>
      </c>
      <c r="S111" s="44">
        <f>MIN(N(Debts!$E$8),V110+R111)</f>
        <v/>
      </c>
      <c r="T111" s="44">
        <f>V110+R111-S111</f>
        <v/>
      </c>
      <c r="U111" s="44" t="n">
        <v>0</v>
      </c>
      <c r="V111" s="44">
        <f>ROUND(T111-U111,2)</f>
        <v/>
      </c>
      <c r="W111" s="44">
        <f>ROUND(AA110*N(Debts!$D$9)/12,2)</f>
        <v/>
      </c>
      <c r="X111" s="44">
        <f>MIN(N(Debts!$E$9),AA110+W111)</f>
        <v/>
      </c>
      <c r="Y111" s="44">
        <f>AA110+W111-X111</f>
        <v/>
      </c>
      <c r="Z111" s="44" t="n">
        <v>0</v>
      </c>
      <c r="AA111" s="44">
        <f>ROUND(Y111-Z111,2)</f>
        <v/>
      </c>
      <c r="AB111" s="44">
        <f>ROUND(AF110*N(Debts!$D$10)/12,2)</f>
        <v/>
      </c>
      <c r="AC111" s="44">
        <f>MIN(N(Debts!$E$10),AF110+AB111)</f>
        <v/>
      </c>
      <c r="AD111" s="44">
        <f>AF110+AB111-AC111</f>
        <v/>
      </c>
      <c r="AE111" s="44" t="n">
        <v>0</v>
      </c>
      <c r="AF111" s="44">
        <f>ROUND(AD111-AE111,2)</f>
        <v/>
      </c>
      <c r="AG111" s="44">
        <f>ROUND(AK110*N(Debts!$D$11)/12,2)</f>
        <v/>
      </c>
      <c r="AH111" s="44">
        <f>MIN(N(Debts!$E$11),AK110+AG111)</f>
        <v/>
      </c>
      <c r="AI111" s="44">
        <f>AK110+AG111-AH111</f>
        <v/>
      </c>
      <c r="AJ111" s="44" t="n">
        <v>0</v>
      </c>
      <c r="AK111" s="44">
        <f>ROUND(AI111-AJ111,2)</f>
        <v/>
      </c>
      <c r="AL111" s="44">
        <f>ROUND(AP110*N(Debts!$D$12)/12,2)</f>
        <v/>
      </c>
      <c r="AM111" s="44">
        <f>MIN(N(Debts!$E$12),AP110+AL111)</f>
        <v/>
      </c>
      <c r="AN111" s="44">
        <f>AP110+AL111-AM111</f>
        <v/>
      </c>
      <c r="AO111" s="44" t="n">
        <v>0</v>
      </c>
      <c r="AP111" s="44">
        <f>ROUND(AN111-AO111,2)</f>
        <v/>
      </c>
      <c r="AQ111" s="44">
        <f>ROUND(AU110*N(Debts!$D$13)/12,2)</f>
        <v/>
      </c>
      <c r="AR111" s="44">
        <f>MIN(N(Debts!$E$13),AU110+AQ111)</f>
        <v/>
      </c>
      <c r="AS111" s="44">
        <f>AU110+AQ111-AR111</f>
        <v/>
      </c>
      <c r="AT111" s="44" t="n">
        <v>0</v>
      </c>
      <c r="AU111" s="44">
        <f>ROUND(AS111-AT111,2)</f>
        <v/>
      </c>
    </row>
    <row r="112">
      <c r="A112" s="43" t="n">
        <v>105</v>
      </c>
      <c r="B112" s="45">
        <f>EDATE(Plan!$C$7,A112-1)</f>
        <v/>
      </c>
      <c r="C112" s="46" t="n">
        <v>0</v>
      </c>
      <c r="D112" s="46">
        <f>SUMIF($H$6:$AU$6,"Interest",H112:AU112)</f>
        <v/>
      </c>
      <c r="E112" s="46">
        <f>SUMIF($H$6:$AU$6,"Min paid",H112:AU112)+SUMIF($H$6:$AU$6,"Extra paid",H112:AU112)</f>
        <v/>
      </c>
      <c r="F112" s="46">
        <f>SUMIF($H$6:$AU$6,"Balance",H112:AU112)</f>
        <v/>
      </c>
      <c r="G112" s="47">
        <f>IF(AND(F112&lt;=0.005,F111&gt;0.005),A112,"")</f>
        <v/>
      </c>
      <c r="H112" s="44">
        <f>ROUND(L111*N(Debts!$D$6)/12,2)</f>
        <v/>
      </c>
      <c r="I112" s="44">
        <f>MIN(N(Debts!$E$6),L111+H112)</f>
        <v/>
      </c>
      <c r="J112" s="44">
        <f>L111+H112-I112</f>
        <v/>
      </c>
      <c r="K112" s="44" t="n">
        <v>0</v>
      </c>
      <c r="L112" s="44">
        <f>ROUND(J112-K112,2)</f>
        <v/>
      </c>
      <c r="M112" s="44">
        <f>ROUND(Q111*N(Debts!$D$7)/12,2)</f>
        <v/>
      </c>
      <c r="N112" s="44">
        <f>MIN(N(Debts!$E$7),Q111+M112)</f>
        <v/>
      </c>
      <c r="O112" s="44">
        <f>Q111+M112-N112</f>
        <v/>
      </c>
      <c r="P112" s="44" t="n">
        <v>0</v>
      </c>
      <c r="Q112" s="44">
        <f>ROUND(O112-P112,2)</f>
        <v/>
      </c>
      <c r="R112" s="44">
        <f>ROUND(V111*N(Debts!$D$8)/12,2)</f>
        <v/>
      </c>
      <c r="S112" s="44">
        <f>MIN(N(Debts!$E$8),V111+R112)</f>
        <v/>
      </c>
      <c r="T112" s="44">
        <f>V111+R112-S112</f>
        <v/>
      </c>
      <c r="U112" s="44" t="n">
        <v>0</v>
      </c>
      <c r="V112" s="44">
        <f>ROUND(T112-U112,2)</f>
        <v/>
      </c>
      <c r="W112" s="44">
        <f>ROUND(AA111*N(Debts!$D$9)/12,2)</f>
        <v/>
      </c>
      <c r="X112" s="44">
        <f>MIN(N(Debts!$E$9),AA111+W112)</f>
        <v/>
      </c>
      <c r="Y112" s="44">
        <f>AA111+W112-X112</f>
        <v/>
      </c>
      <c r="Z112" s="44" t="n">
        <v>0</v>
      </c>
      <c r="AA112" s="44">
        <f>ROUND(Y112-Z112,2)</f>
        <v/>
      </c>
      <c r="AB112" s="44">
        <f>ROUND(AF111*N(Debts!$D$10)/12,2)</f>
        <v/>
      </c>
      <c r="AC112" s="44">
        <f>MIN(N(Debts!$E$10),AF111+AB112)</f>
        <v/>
      </c>
      <c r="AD112" s="44">
        <f>AF111+AB112-AC112</f>
        <v/>
      </c>
      <c r="AE112" s="44" t="n">
        <v>0</v>
      </c>
      <c r="AF112" s="44">
        <f>ROUND(AD112-AE112,2)</f>
        <v/>
      </c>
      <c r="AG112" s="44">
        <f>ROUND(AK111*N(Debts!$D$11)/12,2)</f>
        <v/>
      </c>
      <c r="AH112" s="44">
        <f>MIN(N(Debts!$E$11),AK111+AG112)</f>
        <v/>
      </c>
      <c r="AI112" s="44">
        <f>AK111+AG112-AH112</f>
        <v/>
      </c>
      <c r="AJ112" s="44" t="n">
        <v>0</v>
      </c>
      <c r="AK112" s="44">
        <f>ROUND(AI112-AJ112,2)</f>
        <v/>
      </c>
      <c r="AL112" s="44">
        <f>ROUND(AP111*N(Debts!$D$12)/12,2)</f>
        <v/>
      </c>
      <c r="AM112" s="44">
        <f>MIN(N(Debts!$E$12),AP111+AL112)</f>
        <v/>
      </c>
      <c r="AN112" s="44">
        <f>AP111+AL112-AM112</f>
        <v/>
      </c>
      <c r="AO112" s="44" t="n">
        <v>0</v>
      </c>
      <c r="AP112" s="44">
        <f>ROUND(AN112-AO112,2)</f>
        <v/>
      </c>
      <c r="AQ112" s="44">
        <f>ROUND(AU111*N(Debts!$D$13)/12,2)</f>
        <v/>
      </c>
      <c r="AR112" s="44">
        <f>MIN(N(Debts!$E$13),AU111+AQ112)</f>
        <v/>
      </c>
      <c r="AS112" s="44">
        <f>AU111+AQ112-AR112</f>
        <v/>
      </c>
      <c r="AT112" s="44" t="n">
        <v>0</v>
      </c>
      <c r="AU112" s="44">
        <f>ROUND(AS112-AT112,2)</f>
        <v/>
      </c>
    </row>
    <row r="113">
      <c r="A113" s="43" t="n">
        <v>106</v>
      </c>
      <c r="B113" s="45">
        <f>EDATE(Plan!$C$7,A113-1)</f>
        <v/>
      </c>
      <c r="C113" s="46" t="n">
        <v>0</v>
      </c>
      <c r="D113" s="46">
        <f>SUMIF($H$6:$AU$6,"Interest",H113:AU113)</f>
        <v/>
      </c>
      <c r="E113" s="46">
        <f>SUMIF($H$6:$AU$6,"Min paid",H113:AU113)+SUMIF($H$6:$AU$6,"Extra paid",H113:AU113)</f>
        <v/>
      </c>
      <c r="F113" s="46">
        <f>SUMIF($H$6:$AU$6,"Balance",H113:AU113)</f>
        <v/>
      </c>
      <c r="G113" s="47">
        <f>IF(AND(F113&lt;=0.005,F112&gt;0.005),A113,"")</f>
        <v/>
      </c>
      <c r="H113" s="44">
        <f>ROUND(L112*N(Debts!$D$6)/12,2)</f>
        <v/>
      </c>
      <c r="I113" s="44">
        <f>MIN(N(Debts!$E$6),L112+H113)</f>
        <v/>
      </c>
      <c r="J113" s="44">
        <f>L112+H113-I113</f>
        <v/>
      </c>
      <c r="K113" s="44" t="n">
        <v>0</v>
      </c>
      <c r="L113" s="44">
        <f>ROUND(J113-K113,2)</f>
        <v/>
      </c>
      <c r="M113" s="44">
        <f>ROUND(Q112*N(Debts!$D$7)/12,2)</f>
        <v/>
      </c>
      <c r="N113" s="44">
        <f>MIN(N(Debts!$E$7),Q112+M113)</f>
        <v/>
      </c>
      <c r="O113" s="44">
        <f>Q112+M113-N113</f>
        <v/>
      </c>
      <c r="P113" s="44" t="n">
        <v>0</v>
      </c>
      <c r="Q113" s="44">
        <f>ROUND(O113-P113,2)</f>
        <v/>
      </c>
      <c r="R113" s="44">
        <f>ROUND(V112*N(Debts!$D$8)/12,2)</f>
        <v/>
      </c>
      <c r="S113" s="44">
        <f>MIN(N(Debts!$E$8),V112+R113)</f>
        <v/>
      </c>
      <c r="T113" s="44">
        <f>V112+R113-S113</f>
        <v/>
      </c>
      <c r="U113" s="44" t="n">
        <v>0</v>
      </c>
      <c r="V113" s="44">
        <f>ROUND(T113-U113,2)</f>
        <v/>
      </c>
      <c r="W113" s="44">
        <f>ROUND(AA112*N(Debts!$D$9)/12,2)</f>
        <v/>
      </c>
      <c r="X113" s="44">
        <f>MIN(N(Debts!$E$9),AA112+W113)</f>
        <v/>
      </c>
      <c r="Y113" s="44">
        <f>AA112+W113-X113</f>
        <v/>
      </c>
      <c r="Z113" s="44" t="n">
        <v>0</v>
      </c>
      <c r="AA113" s="44">
        <f>ROUND(Y113-Z113,2)</f>
        <v/>
      </c>
      <c r="AB113" s="44">
        <f>ROUND(AF112*N(Debts!$D$10)/12,2)</f>
        <v/>
      </c>
      <c r="AC113" s="44">
        <f>MIN(N(Debts!$E$10),AF112+AB113)</f>
        <v/>
      </c>
      <c r="AD113" s="44">
        <f>AF112+AB113-AC113</f>
        <v/>
      </c>
      <c r="AE113" s="44" t="n">
        <v>0</v>
      </c>
      <c r="AF113" s="44">
        <f>ROUND(AD113-AE113,2)</f>
        <v/>
      </c>
      <c r="AG113" s="44">
        <f>ROUND(AK112*N(Debts!$D$11)/12,2)</f>
        <v/>
      </c>
      <c r="AH113" s="44">
        <f>MIN(N(Debts!$E$11),AK112+AG113)</f>
        <v/>
      </c>
      <c r="AI113" s="44">
        <f>AK112+AG113-AH113</f>
        <v/>
      </c>
      <c r="AJ113" s="44" t="n">
        <v>0</v>
      </c>
      <c r="AK113" s="44">
        <f>ROUND(AI113-AJ113,2)</f>
        <v/>
      </c>
      <c r="AL113" s="44">
        <f>ROUND(AP112*N(Debts!$D$12)/12,2)</f>
        <v/>
      </c>
      <c r="AM113" s="44">
        <f>MIN(N(Debts!$E$12),AP112+AL113)</f>
        <v/>
      </c>
      <c r="AN113" s="44">
        <f>AP112+AL113-AM113</f>
        <v/>
      </c>
      <c r="AO113" s="44" t="n">
        <v>0</v>
      </c>
      <c r="AP113" s="44">
        <f>ROUND(AN113-AO113,2)</f>
        <v/>
      </c>
      <c r="AQ113" s="44">
        <f>ROUND(AU112*N(Debts!$D$13)/12,2)</f>
        <v/>
      </c>
      <c r="AR113" s="44">
        <f>MIN(N(Debts!$E$13),AU112+AQ113)</f>
        <v/>
      </c>
      <c r="AS113" s="44">
        <f>AU112+AQ113-AR113</f>
        <v/>
      </c>
      <c r="AT113" s="44" t="n">
        <v>0</v>
      </c>
      <c r="AU113" s="44">
        <f>ROUND(AS113-AT113,2)</f>
        <v/>
      </c>
    </row>
    <row r="114">
      <c r="A114" s="43" t="n">
        <v>107</v>
      </c>
      <c r="B114" s="45">
        <f>EDATE(Plan!$C$7,A114-1)</f>
        <v/>
      </c>
      <c r="C114" s="46" t="n">
        <v>0</v>
      </c>
      <c r="D114" s="46">
        <f>SUMIF($H$6:$AU$6,"Interest",H114:AU114)</f>
        <v/>
      </c>
      <c r="E114" s="46">
        <f>SUMIF($H$6:$AU$6,"Min paid",H114:AU114)+SUMIF($H$6:$AU$6,"Extra paid",H114:AU114)</f>
        <v/>
      </c>
      <c r="F114" s="46">
        <f>SUMIF($H$6:$AU$6,"Balance",H114:AU114)</f>
        <v/>
      </c>
      <c r="G114" s="47">
        <f>IF(AND(F114&lt;=0.005,F113&gt;0.005),A114,"")</f>
        <v/>
      </c>
      <c r="H114" s="44">
        <f>ROUND(L113*N(Debts!$D$6)/12,2)</f>
        <v/>
      </c>
      <c r="I114" s="44">
        <f>MIN(N(Debts!$E$6),L113+H114)</f>
        <v/>
      </c>
      <c r="J114" s="44">
        <f>L113+H114-I114</f>
        <v/>
      </c>
      <c r="K114" s="44" t="n">
        <v>0</v>
      </c>
      <c r="L114" s="44">
        <f>ROUND(J114-K114,2)</f>
        <v/>
      </c>
      <c r="M114" s="44">
        <f>ROUND(Q113*N(Debts!$D$7)/12,2)</f>
        <v/>
      </c>
      <c r="N114" s="44">
        <f>MIN(N(Debts!$E$7),Q113+M114)</f>
        <v/>
      </c>
      <c r="O114" s="44">
        <f>Q113+M114-N114</f>
        <v/>
      </c>
      <c r="P114" s="44" t="n">
        <v>0</v>
      </c>
      <c r="Q114" s="44">
        <f>ROUND(O114-P114,2)</f>
        <v/>
      </c>
      <c r="R114" s="44">
        <f>ROUND(V113*N(Debts!$D$8)/12,2)</f>
        <v/>
      </c>
      <c r="S114" s="44">
        <f>MIN(N(Debts!$E$8),V113+R114)</f>
        <v/>
      </c>
      <c r="T114" s="44">
        <f>V113+R114-S114</f>
        <v/>
      </c>
      <c r="U114" s="44" t="n">
        <v>0</v>
      </c>
      <c r="V114" s="44">
        <f>ROUND(T114-U114,2)</f>
        <v/>
      </c>
      <c r="W114" s="44">
        <f>ROUND(AA113*N(Debts!$D$9)/12,2)</f>
        <v/>
      </c>
      <c r="X114" s="44">
        <f>MIN(N(Debts!$E$9),AA113+W114)</f>
        <v/>
      </c>
      <c r="Y114" s="44">
        <f>AA113+W114-X114</f>
        <v/>
      </c>
      <c r="Z114" s="44" t="n">
        <v>0</v>
      </c>
      <c r="AA114" s="44">
        <f>ROUND(Y114-Z114,2)</f>
        <v/>
      </c>
      <c r="AB114" s="44">
        <f>ROUND(AF113*N(Debts!$D$10)/12,2)</f>
        <v/>
      </c>
      <c r="AC114" s="44">
        <f>MIN(N(Debts!$E$10),AF113+AB114)</f>
        <v/>
      </c>
      <c r="AD114" s="44">
        <f>AF113+AB114-AC114</f>
        <v/>
      </c>
      <c r="AE114" s="44" t="n">
        <v>0</v>
      </c>
      <c r="AF114" s="44">
        <f>ROUND(AD114-AE114,2)</f>
        <v/>
      </c>
      <c r="AG114" s="44">
        <f>ROUND(AK113*N(Debts!$D$11)/12,2)</f>
        <v/>
      </c>
      <c r="AH114" s="44">
        <f>MIN(N(Debts!$E$11),AK113+AG114)</f>
        <v/>
      </c>
      <c r="AI114" s="44">
        <f>AK113+AG114-AH114</f>
        <v/>
      </c>
      <c r="AJ114" s="44" t="n">
        <v>0</v>
      </c>
      <c r="AK114" s="44">
        <f>ROUND(AI114-AJ114,2)</f>
        <v/>
      </c>
      <c r="AL114" s="44">
        <f>ROUND(AP113*N(Debts!$D$12)/12,2)</f>
        <v/>
      </c>
      <c r="AM114" s="44">
        <f>MIN(N(Debts!$E$12),AP113+AL114)</f>
        <v/>
      </c>
      <c r="AN114" s="44">
        <f>AP113+AL114-AM114</f>
        <v/>
      </c>
      <c r="AO114" s="44" t="n">
        <v>0</v>
      </c>
      <c r="AP114" s="44">
        <f>ROUND(AN114-AO114,2)</f>
        <v/>
      </c>
      <c r="AQ114" s="44">
        <f>ROUND(AU113*N(Debts!$D$13)/12,2)</f>
        <v/>
      </c>
      <c r="AR114" s="44">
        <f>MIN(N(Debts!$E$13),AU113+AQ114)</f>
        <v/>
      </c>
      <c r="AS114" s="44">
        <f>AU113+AQ114-AR114</f>
        <v/>
      </c>
      <c r="AT114" s="44" t="n">
        <v>0</v>
      </c>
      <c r="AU114" s="44">
        <f>ROUND(AS114-AT114,2)</f>
        <v/>
      </c>
    </row>
    <row r="115">
      <c r="A115" s="43" t="n">
        <v>108</v>
      </c>
      <c r="B115" s="45">
        <f>EDATE(Plan!$C$7,A115-1)</f>
        <v/>
      </c>
      <c r="C115" s="46" t="n">
        <v>0</v>
      </c>
      <c r="D115" s="46">
        <f>SUMIF($H$6:$AU$6,"Interest",H115:AU115)</f>
        <v/>
      </c>
      <c r="E115" s="46">
        <f>SUMIF($H$6:$AU$6,"Min paid",H115:AU115)+SUMIF($H$6:$AU$6,"Extra paid",H115:AU115)</f>
        <v/>
      </c>
      <c r="F115" s="46">
        <f>SUMIF($H$6:$AU$6,"Balance",H115:AU115)</f>
        <v/>
      </c>
      <c r="G115" s="47">
        <f>IF(AND(F115&lt;=0.005,F114&gt;0.005),A115,"")</f>
        <v/>
      </c>
      <c r="H115" s="44">
        <f>ROUND(L114*N(Debts!$D$6)/12,2)</f>
        <v/>
      </c>
      <c r="I115" s="44">
        <f>MIN(N(Debts!$E$6),L114+H115)</f>
        <v/>
      </c>
      <c r="J115" s="44">
        <f>L114+H115-I115</f>
        <v/>
      </c>
      <c r="K115" s="44" t="n">
        <v>0</v>
      </c>
      <c r="L115" s="44">
        <f>ROUND(J115-K115,2)</f>
        <v/>
      </c>
      <c r="M115" s="44">
        <f>ROUND(Q114*N(Debts!$D$7)/12,2)</f>
        <v/>
      </c>
      <c r="N115" s="44">
        <f>MIN(N(Debts!$E$7),Q114+M115)</f>
        <v/>
      </c>
      <c r="O115" s="44">
        <f>Q114+M115-N115</f>
        <v/>
      </c>
      <c r="P115" s="44" t="n">
        <v>0</v>
      </c>
      <c r="Q115" s="44">
        <f>ROUND(O115-P115,2)</f>
        <v/>
      </c>
      <c r="R115" s="44">
        <f>ROUND(V114*N(Debts!$D$8)/12,2)</f>
        <v/>
      </c>
      <c r="S115" s="44">
        <f>MIN(N(Debts!$E$8),V114+R115)</f>
        <v/>
      </c>
      <c r="T115" s="44">
        <f>V114+R115-S115</f>
        <v/>
      </c>
      <c r="U115" s="44" t="n">
        <v>0</v>
      </c>
      <c r="V115" s="44">
        <f>ROUND(T115-U115,2)</f>
        <v/>
      </c>
      <c r="W115" s="44">
        <f>ROUND(AA114*N(Debts!$D$9)/12,2)</f>
        <v/>
      </c>
      <c r="X115" s="44">
        <f>MIN(N(Debts!$E$9),AA114+W115)</f>
        <v/>
      </c>
      <c r="Y115" s="44">
        <f>AA114+W115-X115</f>
        <v/>
      </c>
      <c r="Z115" s="44" t="n">
        <v>0</v>
      </c>
      <c r="AA115" s="44">
        <f>ROUND(Y115-Z115,2)</f>
        <v/>
      </c>
      <c r="AB115" s="44">
        <f>ROUND(AF114*N(Debts!$D$10)/12,2)</f>
        <v/>
      </c>
      <c r="AC115" s="44">
        <f>MIN(N(Debts!$E$10),AF114+AB115)</f>
        <v/>
      </c>
      <c r="AD115" s="44">
        <f>AF114+AB115-AC115</f>
        <v/>
      </c>
      <c r="AE115" s="44" t="n">
        <v>0</v>
      </c>
      <c r="AF115" s="44">
        <f>ROUND(AD115-AE115,2)</f>
        <v/>
      </c>
      <c r="AG115" s="44">
        <f>ROUND(AK114*N(Debts!$D$11)/12,2)</f>
        <v/>
      </c>
      <c r="AH115" s="44">
        <f>MIN(N(Debts!$E$11),AK114+AG115)</f>
        <v/>
      </c>
      <c r="AI115" s="44">
        <f>AK114+AG115-AH115</f>
        <v/>
      </c>
      <c r="AJ115" s="44" t="n">
        <v>0</v>
      </c>
      <c r="AK115" s="44">
        <f>ROUND(AI115-AJ115,2)</f>
        <v/>
      </c>
      <c r="AL115" s="44">
        <f>ROUND(AP114*N(Debts!$D$12)/12,2)</f>
        <v/>
      </c>
      <c r="AM115" s="44">
        <f>MIN(N(Debts!$E$12),AP114+AL115)</f>
        <v/>
      </c>
      <c r="AN115" s="44">
        <f>AP114+AL115-AM115</f>
        <v/>
      </c>
      <c r="AO115" s="44" t="n">
        <v>0</v>
      </c>
      <c r="AP115" s="44">
        <f>ROUND(AN115-AO115,2)</f>
        <v/>
      </c>
      <c r="AQ115" s="44">
        <f>ROUND(AU114*N(Debts!$D$13)/12,2)</f>
        <v/>
      </c>
      <c r="AR115" s="44">
        <f>MIN(N(Debts!$E$13),AU114+AQ115)</f>
        <v/>
      </c>
      <c r="AS115" s="44">
        <f>AU114+AQ115-AR115</f>
        <v/>
      </c>
      <c r="AT115" s="44" t="n">
        <v>0</v>
      </c>
      <c r="AU115" s="44">
        <f>ROUND(AS115-AT115,2)</f>
        <v/>
      </c>
    </row>
    <row r="116">
      <c r="A116" s="43" t="n">
        <v>109</v>
      </c>
      <c r="B116" s="45">
        <f>EDATE(Plan!$C$7,A116-1)</f>
        <v/>
      </c>
      <c r="C116" s="46" t="n">
        <v>0</v>
      </c>
      <c r="D116" s="46">
        <f>SUMIF($H$6:$AU$6,"Interest",H116:AU116)</f>
        <v/>
      </c>
      <c r="E116" s="46">
        <f>SUMIF($H$6:$AU$6,"Min paid",H116:AU116)+SUMIF($H$6:$AU$6,"Extra paid",H116:AU116)</f>
        <v/>
      </c>
      <c r="F116" s="46">
        <f>SUMIF($H$6:$AU$6,"Balance",H116:AU116)</f>
        <v/>
      </c>
      <c r="G116" s="47">
        <f>IF(AND(F116&lt;=0.005,F115&gt;0.005),A116,"")</f>
        <v/>
      </c>
      <c r="H116" s="44">
        <f>ROUND(L115*N(Debts!$D$6)/12,2)</f>
        <v/>
      </c>
      <c r="I116" s="44">
        <f>MIN(N(Debts!$E$6),L115+H116)</f>
        <v/>
      </c>
      <c r="J116" s="44">
        <f>L115+H116-I116</f>
        <v/>
      </c>
      <c r="K116" s="44" t="n">
        <v>0</v>
      </c>
      <c r="L116" s="44">
        <f>ROUND(J116-K116,2)</f>
        <v/>
      </c>
      <c r="M116" s="44">
        <f>ROUND(Q115*N(Debts!$D$7)/12,2)</f>
        <v/>
      </c>
      <c r="N116" s="44">
        <f>MIN(N(Debts!$E$7),Q115+M116)</f>
        <v/>
      </c>
      <c r="O116" s="44">
        <f>Q115+M116-N116</f>
        <v/>
      </c>
      <c r="P116" s="44" t="n">
        <v>0</v>
      </c>
      <c r="Q116" s="44">
        <f>ROUND(O116-P116,2)</f>
        <v/>
      </c>
      <c r="R116" s="44">
        <f>ROUND(V115*N(Debts!$D$8)/12,2)</f>
        <v/>
      </c>
      <c r="S116" s="44">
        <f>MIN(N(Debts!$E$8),V115+R116)</f>
        <v/>
      </c>
      <c r="T116" s="44">
        <f>V115+R116-S116</f>
        <v/>
      </c>
      <c r="U116" s="44" t="n">
        <v>0</v>
      </c>
      <c r="V116" s="44">
        <f>ROUND(T116-U116,2)</f>
        <v/>
      </c>
      <c r="W116" s="44">
        <f>ROUND(AA115*N(Debts!$D$9)/12,2)</f>
        <v/>
      </c>
      <c r="X116" s="44">
        <f>MIN(N(Debts!$E$9),AA115+W116)</f>
        <v/>
      </c>
      <c r="Y116" s="44">
        <f>AA115+W116-X116</f>
        <v/>
      </c>
      <c r="Z116" s="44" t="n">
        <v>0</v>
      </c>
      <c r="AA116" s="44">
        <f>ROUND(Y116-Z116,2)</f>
        <v/>
      </c>
      <c r="AB116" s="44">
        <f>ROUND(AF115*N(Debts!$D$10)/12,2)</f>
        <v/>
      </c>
      <c r="AC116" s="44">
        <f>MIN(N(Debts!$E$10),AF115+AB116)</f>
        <v/>
      </c>
      <c r="AD116" s="44">
        <f>AF115+AB116-AC116</f>
        <v/>
      </c>
      <c r="AE116" s="44" t="n">
        <v>0</v>
      </c>
      <c r="AF116" s="44">
        <f>ROUND(AD116-AE116,2)</f>
        <v/>
      </c>
      <c r="AG116" s="44">
        <f>ROUND(AK115*N(Debts!$D$11)/12,2)</f>
        <v/>
      </c>
      <c r="AH116" s="44">
        <f>MIN(N(Debts!$E$11),AK115+AG116)</f>
        <v/>
      </c>
      <c r="AI116" s="44">
        <f>AK115+AG116-AH116</f>
        <v/>
      </c>
      <c r="AJ116" s="44" t="n">
        <v>0</v>
      </c>
      <c r="AK116" s="44">
        <f>ROUND(AI116-AJ116,2)</f>
        <v/>
      </c>
      <c r="AL116" s="44">
        <f>ROUND(AP115*N(Debts!$D$12)/12,2)</f>
        <v/>
      </c>
      <c r="AM116" s="44">
        <f>MIN(N(Debts!$E$12),AP115+AL116)</f>
        <v/>
      </c>
      <c r="AN116" s="44">
        <f>AP115+AL116-AM116</f>
        <v/>
      </c>
      <c r="AO116" s="44" t="n">
        <v>0</v>
      </c>
      <c r="AP116" s="44">
        <f>ROUND(AN116-AO116,2)</f>
        <v/>
      </c>
      <c r="AQ116" s="44">
        <f>ROUND(AU115*N(Debts!$D$13)/12,2)</f>
        <v/>
      </c>
      <c r="AR116" s="44">
        <f>MIN(N(Debts!$E$13),AU115+AQ116)</f>
        <v/>
      </c>
      <c r="AS116" s="44">
        <f>AU115+AQ116-AR116</f>
        <v/>
      </c>
      <c r="AT116" s="44" t="n">
        <v>0</v>
      </c>
      <c r="AU116" s="44">
        <f>ROUND(AS116-AT116,2)</f>
        <v/>
      </c>
    </row>
    <row r="117">
      <c r="A117" s="43" t="n">
        <v>110</v>
      </c>
      <c r="B117" s="45">
        <f>EDATE(Plan!$C$7,A117-1)</f>
        <v/>
      </c>
      <c r="C117" s="46" t="n">
        <v>0</v>
      </c>
      <c r="D117" s="46">
        <f>SUMIF($H$6:$AU$6,"Interest",H117:AU117)</f>
        <v/>
      </c>
      <c r="E117" s="46">
        <f>SUMIF($H$6:$AU$6,"Min paid",H117:AU117)+SUMIF($H$6:$AU$6,"Extra paid",H117:AU117)</f>
        <v/>
      </c>
      <c r="F117" s="46">
        <f>SUMIF($H$6:$AU$6,"Balance",H117:AU117)</f>
        <v/>
      </c>
      <c r="G117" s="47">
        <f>IF(AND(F117&lt;=0.005,F116&gt;0.005),A117,"")</f>
        <v/>
      </c>
      <c r="H117" s="44">
        <f>ROUND(L116*N(Debts!$D$6)/12,2)</f>
        <v/>
      </c>
      <c r="I117" s="44">
        <f>MIN(N(Debts!$E$6),L116+H117)</f>
        <v/>
      </c>
      <c r="J117" s="44">
        <f>L116+H117-I117</f>
        <v/>
      </c>
      <c r="K117" s="44" t="n">
        <v>0</v>
      </c>
      <c r="L117" s="44">
        <f>ROUND(J117-K117,2)</f>
        <v/>
      </c>
      <c r="M117" s="44">
        <f>ROUND(Q116*N(Debts!$D$7)/12,2)</f>
        <v/>
      </c>
      <c r="N117" s="44">
        <f>MIN(N(Debts!$E$7),Q116+M117)</f>
        <v/>
      </c>
      <c r="O117" s="44">
        <f>Q116+M117-N117</f>
        <v/>
      </c>
      <c r="P117" s="44" t="n">
        <v>0</v>
      </c>
      <c r="Q117" s="44">
        <f>ROUND(O117-P117,2)</f>
        <v/>
      </c>
      <c r="R117" s="44">
        <f>ROUND(V116*N(Debts!$D$8)/12,2)</f>
        <v/>
      </c>
      <c r="S117" s="44">
        <f>MIN(N(Debts!$E$8),V116+R117)</f>
        <v/>
      </c>
      <c r="T117" s="44">
        <f>V116+R117-S117</f>
        <v/>
      </c>
      <c r="U117" s="44" t="n">
        <v>0</v>
      </c>
      <c r="V117" s="44">
        <f>ROUND(T117-U117,2)</f>
        <v/>
      </c>
      <c r="W117" s="44">
        <f>ROUND(AA116*N(Debts!$D$9)/12,2)</f>
        <v/>
      </c>
      <c r="X117" s="44">
        <f>MIN(N(Debts!$E$9),AA116+W117)</f>
        <v/>
      </c>
      <c r="Y117" s="44">
        <f>AA116+W117-X117</f>
        <v/>
      </c>
      <c r="Z117" s="44" t="n">
        <v>0</v>
      </c>
      <c r="AA117" s="44">
        <f>ROUND(Y117-Z117,2)</f>
        <v/>
      </c>
      <c r="AB117" s="44">
        <f>ROUND(AF116*N(Debts!$D$10)/12,2)</f>
        <v/>
      </c>
      <c r="AC117" s="44">
        <f>MIN(N(Debts!$E$10),AF116+AB117)</f>
        <v/>
      </c>
      <c r="AD117" s="44">
        <f>AF116+AB117-AC117</f>
        <v/>
      </c>
      <c r="AE117" s="44" t="n">
        <v>0</v>
      </c>
      <c r="AF117" s="44">
        <f>ROUND(AD117-AE117,2)</f>
        <v/>
      </c>
      <c r="AG117" s="44">
        <f>ROUND(AK116*N(Debts!$D$11)/12,2)</f>
        <v/>
      </c>
      <c r="AH117" s="44">
        <f>MIN(N(Debts!$E$11),AK116+AG117)</f>
        <v/>
      </c>
      <c r="AI117" s="44">
        <f>AK116+AG117-AH117</f>
        <v/>
      </c>
      <c r="AJ117" s="44" t="n">
        <v>0</v>
      </c>
      <c r="AK117" s="44">
        <f>ROUND(AI117-AJ117,2)</f>
        <v/>
      </c>
      <c r="AL117" s="44">
        <f>ROUND(AP116*N(Debts!$D$12)/12,2)</f>
        <v/>
      </c>
      <c r="AM117" s="44">
        <f>MIN(N(Debts!$E$12),AP116+AL117)</f>
        <v/>
      </c>
      <c r="AN117" s="44">
        <f>AP116+AL117-AM117</f>
        <v/>
      </c>
      <c r="AO117" s="44" t="n">
        <v>0</v>
      </c>
      <c r="AP117" s="44">
        <f>ROUND(AN117-AO117,2)</f>
        <v/>
      </c>
      <c r="AQ117" s="44">
        <f>ROUND(AU116*N(Debts!$D$13)/12,2)</f>
        <v/>
      </c>
      <c r="AR117" s="44">
        <f>MIN(N(Debts!$E$13),AU116+AQ117)</f>
        <v/>
      </c>
      <c r="AS117" s="44">
        <f>AU116+AQ117-AR117</f>
        <v/>
      </c>
      <c r="AT117" s="44" t="n">
        <v>0</v>
      </c>
      <c r="AU117" s="44">
        <f>ROUND(AS117-AT117,2)</f>
        <v/>
      </c>
    </row>
    <row r="118">
      <c r="A118" s="43" t="n">
        <v>111</v>
      </c>
      <c r="B118" s="45">
        <f>EDATE(Plan!$C$7,A118-1)</f>
        <v/>
      </c>
      <c r="C118" s="46" t="n">
        <v>0</v>
      </c>
      <c r="D118" s="46">
        <f>SUMIF($H$6:$AU$6,"Interest",H118:AU118)</f>
        <v/>
      </c>
      <c r="E118" s="46">
        <f>SUMIF($H$6:$AU$6,"Min paid",H118:AU118)+SUMIF($H$6:$AU$6,"Extra paid",H118:AU118)</f>
        <v/>
      </c>
      <c r="F118" s="46">
        <f>SUMIF($H$6:$AU$6,"Balance",H118:AU118)</f>
        <v/>
      </c>
      <c r="G118" s="47">
        <f>IF(AND(F118&lt;=0.005,F117&gt;0.005),A118,"")</f>
        <v/>
      </c>
      <c r="H118" s="44">
        <f>ROUND(L117*N(Debts!$D$6)/12,2)</f>
        <v/>
      </c>
      <c r="I118" s="44">
        <f>MIN(N(Debts!$E$6),L117+H118)</f>
        <v/>
      </c>
      <c r="J118" s="44">
        <f>L117+H118-I118</f>
        <v/>
      </c>
      <c r="K118" s="44" t="n">
        <v>0</v>
      </c>
      <c r="L118" s="44">
        <f>ROUND(J118-K118,2)</f>
        <v/>
      </c>
      <c r="M118" s="44">
        <f>ROUND(Q117*N(Debts!$D$7)/12,2)</f>
        <v/>
      </c>
      <c r="N118" s="44">
        <f>MIN(N(Debts!$E$7),Q117+M118)</f>
        <v/>
      </c>
      <c r="O118" s="44">
        <f>Q117+M118-N118</f>
        <v/>
      </c>
      <c r="P118" s="44" t="n">
        <v>0</v>
      </c>
      <c r="Q118" s="44">
        <f>ROUND(O118-P118,2)</f>
        <v/>
      </c>
      <c r="R118" s="44">
        <f>ROUND(V117*N(Debts!$D$8)/12,2)</f>
        <v/>
      </c>
      <c r="S118" s="44">
        <f>MIN(N(Debts!$E$8),V117+R118)</f>
        <v/>
      </c>
      <c r="T118" s="44">
        <f>V117+R118-S118</f>
        <v/>
      </c>
      <c r="U118" s="44" t="n">
        <v>0</v>
      </c>
      <c r="V118" s="44">
        <f>ROUND(T118-U118,2)</f>
        <v/>
      </c>
      <c r="W118" s="44">
        <f>ROUND(AA117*N(Debts!$D$9)/12,2)</f>
        <v/>
      </c>
      <c r="X118" s="44">
        <f>MIN(N(Debts!$E$9),AA117+W118)</f>
        <v/>
      </c>
      <c r="Y118" s="44">
        <f>AA117+W118-X118</f>
        <v/>
      </c>
      <c r="Z118" s="44" t="n">
        <v>0</v>
      </c>
      <c r="AA118" s="44">
        <f>ROUND(Y118-Z118,2)</f>
        <v/>
      </c>
      <c r="AB118" s="44">
        <f>ROUND(AF117*N(Debts!$D$10)/12,2)</f>
        <v/>
      </c>
      <c r="AC118" s="44">
        <f>MIN(N(Debts!$E$10),AF117+AB118)</f>
        <v/>
      </c>
      <c r="AD118" s="44">
        <f>AF117+AB118-AC118</f>
        <v/>
      </c>
      <c r="AE118" s="44" t="n">
        <v>0</v>
      </c>
      <c r="AF118" s="44">
        <f>ROUND(AD118-AE118,2)</f>
        <v/>
      </c>
      <c r="AG118" s="44">
        <f>ROUND(AK117*N(Debts!$D$11)/12,2)</f>
        <v/>
      </c>
      <c r="AH118" s="44">
        <f>MIN(N(Debts!$E$11),AK117+AG118)</f>
        <v/>
      </c>
      <c r="AI118" s="44">
        <f>AK117+AG118-AH118</f>
        <v/>
      </c>
      <c r="AJ118" s="44" t="n">
        <v>0</v>
      </c>
      <c r="AK118" s="44">
        <f>ROUND(AI118-AJ118,2)</f>
        <v/>
      </c>
      <c r="AL118" s="44">
        <f>ROUND(AP117*N(Debts!$D$12)/12,2)</f>
        <v/>
      </c>
      <c r="AM118" s="44">
        <f>MIN(N(Debts!$E$12),AP117+AL118)</f>
        <v/>
      </c>
      <c r="AN118" s="44">
        <f>AP117+AL118-AM118</f>
        <v/>
      </c>
      <c r="AO118" s="44" t="n">
        <v>0</v>
      </c>
      <c r="AP118" s="44">
        <f>ROUND(AN118-AO118,2)</f>
        <v/>
      </c>
      <c r="AQ118" s="44">
        <f>ROUND(AU117*N(Debts!$D$13)/12,2)</f>
        <v/>
      </c>
      <c r="AR118" s="44">
        <f>MIN(N(Debts!$E$13),AU117+AQ118)</f>
        <v/>
      </c>
      <c r="AS118" s="44">
        <f>AU117+AQ118-AR118</f>
        <v/>
      </c>
      <c r="AT118" s="44" t="n">
        <v>0</v>
      </c>
      <c r="AU118" s="44">
        <f>ROUND(AS118-AT118,2)</f>
        <v/>
      </c>
    </row>
    <row r="119">
      <c r="A119" s="43" t="n">
        <v>112</v>
      </c>
      <c r="B119" s="45">
        <f>EDATE(Plan!$C$7,A119-1)</f>
        <v/>
      </c>
      <c r="C119" s="46" t="n">
        <v>0</v>
      </c>
      <c r="D119" s="46">
        <f>SUMIF($H$6:$AU$6,"Interest",H119:AU119)</f>
        <v/>
      </c>
      <c r="E119" s="46">
        <f>SUMIF($H$6:$AU$6,"Min paid",H119:AU119)+SUMIF($H$6:$AU$6,"Extra paid",H119:AU119)</f>
        <v/>
      </c>
      <c r="F119" s="46">
        <f>SUMIF($H$6:$AU$6,"Balance",H119:AU119)</f>
        <v/>
      </c>
      <c r="G119" s="47">
        <f>IF(AND(F119&lt;=0.005,F118&gt;0.005),A119,"")</f>
        <v/>
      </c>
      <c r="H119" s="44">
        <f>ROUND(L118*N(Debts!$D$6)/12,2)</f>
        <v/>
      </c>
      <c r="I119" s="44">
        <f>MIN(N(Debts!$E$6),L118+H119)</f>
        <v/>
      </c>
      <c r="J119" s="44">
        <f>L118+H119-I119</f>
        <v/>
      </c>
      <c r="K119" s="44" t="n">
        <v>0</v>
      </c>
      <c r="L119" s="44">
        <f>ROUND(J119-K119,2)</f>
        <v/>
      </c>
      <c r="M119" s="44">
        <f>ROUND(Q118*N(Debts!$D$7)/12,2)</f>
        <v/>
      </c>
      <c r="N119" s="44">
        <f>MIN(N(Debts!$E$7),Q118+M119)</f>
        <v/>
      </c>
      <c r="O119" s="44">
        <f>Q118+M119-N119</f>
        <v/>
      </c>
      <c r="P119" s="44" t="n">
        <v>0</v>
      </c>
      <c r="Q119" s="44">
        <f>ROUND(O119-P119,2)</f>
        <v/>
      </c>
      <c r="R119" s="44">
        <f>ROUND(V118*N(Debts!$D$8)/12,2)</f>
        <v/>
      </c>
      <c r="S119" s="44">
        <f>MIN(N(Debts!$E$8),V118+R119)</f>
        <v/>
      </c>
      <c r="T119" s="44">
        <f>V118+R119-S119</f>
        <v/>
      </c>
      <c r="U119" s="44" t="n">
        <v>0</v>
      </c>
      <c r="V119" s="44">
        <f>ROUND(T119-U119,2)</f>
        <v/>
      </c>
      <c r="W119" s="44">
        <f>ROUND(AA118*N(Debts!$D$9)/12,2)</f>
        <v/>
      </c>
      <c r="X119" s="44">
        <f>MIN(N(Debts!$E$9),AA118+W119)</f>
        <v/>
      </c>
      <c r="Y119" s="44">
        <f>AA118+W119-X119</f>
        <v/>
      </c>
      <c r="Z119" s="44" t="n">
        <v>0</v>
      </c>
      <c r="AA119" s="44">
        <f>ROUND(Y119-Z119,2)</f>
        <v/>
      </c>
      <c r="AB119" s="44">
        <f>ROUND(AF118*N(Debts!$D$10)/12,2)</f>
        <v/>
      </c>
      <c r="AC119" s="44">
        <f>MIN(N(Debts!$E$10),AF118+AB119)</f>
        <v/>
      </c>
      <c r="AD119" s="44">
        <f>AF118+AB119-AC119</f>
        <v/>
      </c>
      <c r="AE119" s="44" t="n">
        <v>0</v>
      </c>
      <c r="AF119" s="44">
        <f>ROUND(AD119-AE119,2)</f>
        <v/>
      </c>
      <c r="AG119" s="44">
        <f>ROUND(AK118*N(Debts!$D$11)/12,2)</f>
        <v/>
      </c>
      <c r="AH119" s="44">
        <f>MIN(N(Debts!$E$11),AK118+AG119)</f>
        <v/>
      </c>
      <c r="AI119" s="44">
        <f>AK118+AG119-AH119</f>
        <v/>
      </c>
      <c r="AJ119" s="44" t="n">
        <v>0</v>
      </c>
      <c r="AK119" s="44">
        <f>ROUND(AI119-AJ119,2)</f>
        <v/>
      </c>
      <c r="AL119" s="44">
        <f>ROUND(AP118*N(Debts!$D$12)/12,2)</f>
        <v/>
      </c>
      <c r="AM119" s="44">
        <f>MIN(N(Debts!$E$12),AP118+AL119)</f>
        <v/>
      </c>
      <c r="AN119" s="44">
        <f>AP118+AL119-AM119</f>
        <v/>
      </c>
      <c r="AO119" s="44" t="n">
        <v>0</v>
      </c>
      <c r="AP119" s="44">
        <f>ROUND(AN119-AO119,2)</f>
        <v/>
      </c>
      <c r="AQ119" s="44">
        <f>ROUND(AU118*N(Debts!$D$13)/12,2)</f>
        <v/>
      </c>
      <c r="AR119" s="44">
        <f>MIN(N(Debts!$E$13),AU118+AQ119)</f>
        <v/>
      </c>
      <c r="AS119" s="44">
        <f>AU118+AQ119-AR119</f>
        <v/>
      </c>
      <c r="AT119" s="44" t="n">
        <v>0</v>
      </c>
      <c r="AU119" s="44">
        <f>ROUND(AS119-AT119,2)</f>
        <v/>
      </c>
    </row>
    <row r="120">
      <c r="A120" s="43" t="n">
        <v>113</v>
      </c>
      <c r="B120" s="45">
        <f>EDATE(Plan!$C$7,A120-1)</f>
        <v/>
      </c>
      <c r="C120" s="46" t="n">
        <v>0</v>
      </c>
      <c r="D120" s="46">
        <f>SUMIF($H$6:$AU$6,"Interest",H120:AU120)</f>
        <v/>
      </c>
      <c r="E120" s="46">
        <f>SUMIF($H$6:$AU$6,"Min paid",H120:AU120)+SUMIF($H$6:$AU$6,"Extra paid",H120:AU120)</f>
        <v/>
      </c>
      <c r="F120" s="46">
        <f>SUMIF($H$6:$AU$6,"Balance",H120:AU120)</f>
        <v/>
      </c>
      <c r="G120" s="47">
        <f>IF(AND(F120&lt;=0.005,F119&gt;0.005),A120,"")</f>
        <v/>
      </c>
      <c r="H120" s="44">
        <f>ROUND(L119*N(Debts!$D$6)/12,2)</f>
        <v/>
      </c>
      <c r="I120" s="44">
        <f>MIN(N(Debts!$E$6),L119+H120)</f>
        <v/>
      </c>
      <c r="J120" s="44">
        <f>L119+H120-I120</f>
        <v/>
      </c>
      <c r="K120" s="44" t="n">
        <v>0</v>
      </c>
      <c r="L120" s="44">
        <f>ROUND(J120-K120,2)</f>
        <v/>
      </c>
      <c r="M120" s="44">
        <f>ROUND(Q119*N(Debts!$D$7)/12,2)</f>
        <v/>
      </c>
      <c r="N120" s="44">
        <f>MIN(N(Debts!$E$7),Q119+M120)</f>
        <v/>
      </c>
      <c r="O120" s="44">
        <f>Q119+M120-N120</f>
        <v/>
      </c>
      <c r="P120" s="44" t="n">
        <v>0</v>
      </c>
      <c r="Q120" s="44">
        <f>ROUND(O120-P120,2)</f>
        <v/>
      </c>
      <c r="R120" s="44">
        <f>ROUND(V119*N(Debts!$D$8)/12,2)</f>
        <v/>
      </c>
      <c r="S120" s="44">
        <f>MIN(N(Debts!$E$8),V119+R120)</f>
        <v/>
      </c>
      <c r="T120" s="44">
        <f>V119+R120-S120</f>
        <v/>
      </c>
      <c r="U120" s="44" t="n">
        <v>0</v>
      </c>
      <c r="V120" s="44">
        <f>ROUND(T120-U120,2)</f>
        <v/>
      </c>
      <c r="W120" s="44">
        <f>ROUND(AA119*N(Debts!$D$9)/12,2)</f>
        <v/>
      </c>
      <c r="X120" s="44">
        <f>MIN(N(Debts!$E$9),AA119+W120)</f>
        <v/>
      </c>
      <c r="Y120" s="44">
        <f>AA119+W120-X120</f>
        <v/>
      </c>
      <c r="Z120" s="44" t="n">
        <v>0</v>
      </c>
      <c r="AA120" s="44">
        <f>ROUND(Y120-Z120,2)</f>
        <v/>
      </c>
      <c r="AB120" s="44">
        <f>ROUND(AF119*N(Debts!$D$10)/12,2)</f>
        <v/>
      </c>
      <c r="AC120" s="44">
        <f>MIN(N(Debts!$E$10),AF119+AB120)</f>
        <v/>
      </c>
      <c r="AD120" s="44">
        <f>AF119+AB120-AC120</f>
        <v/>
      </c>
      <c r="AE120" s="44" t="n">
        <v>0</v>
      </c>
      <c r="AF120" s="44">
        <f>ROUND(AD120-AE120,2)</f>
        <v/>
      </c>
      <c r="AG120" s="44">
        <f>ROUND(AK119*N(Debts!$D$11)/12,2)</f>
        <v/>
      </c>
      <c r="AH120" s="44">
        <f>MIN(N(Debts!$E$11),AK119+AG120)</f>
        <v/>
      </c>
      <c r="AI120" s="44">
        <f>AK119+AG120-AH120</f>
        <v/>
      </c>
      <c r="AJ120" s="44" t="n">
        <v>0</v>
      </c>
      <c r="AK120" s="44">
        <f>ROUND(AI120-AJ120,2)</f>
        <v/>
      </c>
      <c r="AL120" s="44">
        <f>ROUND(AP119*N(Debts!$D$12)/12,2)</f>
        <v/>
      </c>
      <c r="AM120" s="44">
        <f>MIN(N(Debts!$E$12),AP119+AL120)</f>
        <v/>
      </c>
      <c r="AN120" s="44">
        <f>AP119+AL120-AM120</f>
        <v/>
      </c>
      <c r="AO120" s="44" t="n">
        <v>0</v>
      </c>
      <c r="AP120" s="44">
        <f>ROUND(AN120-AO120,2)</f>
        <v/>
      </c>
      <c r="AQ120" s="44">
        <f>ROUND(AU119*N(Debts!$D$13)/12,2)</f>
        <v/>
      </c>
      <c r="AR120" s="44">
        <f>MIN(N(Debts!$E$13),AU119+AQ120)</f>
        <v/>
      </c>
      <c r="AS120" s="44">
        <f>AU119+AQ120-AR120</f>
        <v/>
      </c>
      <c r="AT120" s="44" t="n">
        <v>0</v>
      </c>
      <c r="AU120" s="44">
        <f>ROUND(AS120-AT120,2)</f>
        <v/>
      </c>
    </row>
    <row r="121">
      <c r="A121" s="43" t="n">
        <v>114</v>
      </c>
      <c r="B121" s="45">
        <f>EDATE(Plan!$C$7,A121-1)</f>
        <v/>
      </c>
      <c r="C121" s="46" t="n">
        <v>0</v>
      </c>
      <c r="D121" s="46">
        <f>SUMIF($H$6:$AU$6,"Interest",H121:AU121)</f>
        <v/>
      </c>
      <c r="E121" s="46">
        <f>SUMIF($H$6:$AU$6,"Min paid",H121:AU121)+SUMIF($H$6:$AU$6,"Extra paid",H121:AU121)</f>
        <v/>
      </c>
      <c r="F121" s="46">
        <f>SUMIF($H$6:$AU$6,"Balance",H121:AU121)</f>
        <v/>
      </c>
      <c r="G121" s="47">
        <f>IF(AND(F121&lt;=0.005,F120&gt;0.005),A121,"")</f>
        <v/>
      </c>
      <c r="H121" s="44">
        <f>ROUND(L120*N(Debts!$D$6)/12,2)</f>
        <v/>
      </c>
      <c r="I121" s="44">
        <f>MIN(N(Debts!$E$6),L120+H121)</f>
        <v/>
      </c>
      <c r="J121" s="44">
        <f>L120+H121-I121</f>
        <v/>
      </c>
      <c r="K121" s="44" t="n">
        <v>0</v>
      </c>
      <c r="L121" s="44">
        <f>ROUND(J121-K121,2)</f>
        <v/>
      </c>
      <c r="M121" s="44">
        <f>ROUND(Q120*N(Debts!$D$7)/12,2)</f>
        <v/>
      </c>
      <c r="N121" s="44">
        <f>MIN(N(Debts!$E$7),Q120+M121)</f>
        <v/>
      </c>
      <c r="O121" s="44">
        <f>Q120+M121-N121</f>
        <v/>
      </c>
      <c r="P121" s="44" t="n">
        <v>0</v>
      </c>
      <c r="Q121" s="44">
        <f>ROUND(O121-P121,2)</f>
        <v/>
      </c>
      <c r="R121" s="44">
        <f>ROUND(V120*N(Debts!$D$8)/12,2)</f>
        <v/>
      </c>
      <c r="S121" s="44">
        <f>MIN(N(Debts!$E$8),V120+R121)</f>
        <v/>
      </c>
      <c r="T121" s="44">
        <f>V120+R121-S121</f>
        <v/>
      </c>
      <c r="U121" s="44" t="n">
        <v>0</v>
      </c>
      <c r="V121" s="44">
        <f>ROUND(T121-U121,2)</f>
        <v/>
      </c>
      <c r="W121" s="44">
        <f>ROUND(AA120*N(Debts!$D$9)/12,2)</f>
        <v/>
      </c>
      <c r="X121" s="44">
        <f>MIN(N(Debts!$E$9),AA120+W121)</f>
        <v/>
      </c>
      <c r="Y121" s="44">
        <f>AA120+W121-X121</f>
        <v/>
      </c>
      <c r="Z121" s="44" t="n">
        <v>0</v>
      </c>
      <c r="AA121" s="44">
        <f>ROUND(Y121-Z121,2)</f>
        <v/>
      </c>
      <c r="AB121" s="44">
        <f>ROUND(AF120*N(Debts!$D$10)/12,2)</f>
        <v/>
      </c>
      <c r="AC121" s="44">
        <f>MIN(N(Debts!$E$10),AF120+AB121)</f>
        <v/>
      </c>
      <c r="AD121" s="44">
        <f>AF120+AB121-AC121</f>
        <v/>
      </c>
      <c r="AE121" s="44" t="n">
        <v>0</v>
      </c>
      <c r="AF121" s="44">
        <f>ROUND(AD121-AE121,2)</f>
        <v/>
      </c>
      <c r="AG121" s="44">
        <f>ROUND(AK120*N(Debts!$D$11)/12,2)</f>
        <v/>
      </c>
      <c r="AH121" s="44">
        <f>MIN(N(Debts!$E$11),AK120+AG121)</f>
        <v/>
      </c>
      <c r="AI121" s="44">
        <f>AK120+AG121-AH121</f>
        <v/>
      </c>
      <c r="AJ121" s="44" t="n">
        <v>0</v>
      </c>
      <c r="AK121" s="44">
        <f>ROUND(AI121-AJ121,2)</f>
        <v/>
      </c>
      <c r="AL121" s="44">
        <f>ROUND(AP120*N(Debts!$D$12)/12,2)</f>
        <v/>
      </c>
      <c r="AM121" s="44">
        <f>MIN(N(Debts!$E$12),AP120+AL121)</f>
        <v/>
      </c>
      <c r="AN121" s="44">
        <f>AP120+AL121-AM121</f>
        <v/>
      </c>
      <c r="AO121" s="44" t="n">
        <v>0</v>
      </c>
      <c r="AP121" s="44">
        <f>ROUND(AN121-AO121,2)</f>
        <v/>
      </c>
      <c r="AQ121" s="44">
        <f>ROUND(AU120*N(Debts!$D$13)/12,2)</f>
        <v/>
      </c>
      <c r="AR121" s="44">
        <f>MIN(N(Debts!$E$13),AU120+AQ121)</f>
        <v/>
      </c>
      <c r="AS121" s="44">
        <f>AU120+AQ121-AR121</f>
        <v/>
      </c>
      <c r="AT121" s="44" t="n">
        <v>0</v>
      </c>
      <c r="AU121" s="44">
        <f>ROUND(AS121-AT121,2)</f>
        <v/>
      </c>
    </row>
    <row r="122">
      <c r="A122" s="43" t="n">
        <v>115</v>
      </c>
      <c r="B122" s="45">
        <f>EDATE(Plan!$C$7,A122-1)</f>
        <v/>
      </c>
      <c r="C122" s="46" t="n">
        <v>0</v>
      </c>
      <c r="D122" s="46">
        <f>SUMIF($H$6:$AU$6,"Interest",H122:AU122)</f>
        <v/>
      </c>
      <c r="E122" s="46">
        <f>SUMIF($H$6:$AU$6,"Min paid",H122:AU122)+SUMIF($H$6:$AU$6,"Extra paid",H122:AU122)</f>
        <v/>
      </c>
      <c r="F122" s="46">
        <f>SUMIF($H$6:$AU$6,"Balance",H122:AU122)</f>
        <v/>
      </c>
      <c r="G122" s="47">
        <f>IF(AND(F122&lt;=0.005,F121&gt;0.005),A122,"")</f>
        <v/>
      </c>
      <c r="H122" s="44">
        <f>ROUND(L121*N(Debts!$D$6)/12,2)</f>
        <v/>
      </c>
      <c r="I122" s="44">
        <f>MIN(N(Debts!$E$6),L121+H122)</f>
        <v/>
      </c>
      <c r="J122" s="44">
        <f>L121+H122-I122</f>
        <v/>
      </c>
      <c r="K122" s="44" t="n">
        <v>0</v>
      </c>
      <c r="L122" s="44">
        <f>ROUND(J122-K122,2)</f>
        <v/>
      </c>
      <c r="M122" s="44">
        <f>ROUND(Q121*N(Debts!$D$7)/12,2)</f>
        <v/>
      </c>
      <c r="N122" s="44">
        <f>MIN(N(Debts!$E$7),Q121+M122)</f>
        <v/>
      </c>
      <c r="O122" s="44">
        <f>Q121+M122-N122</f>
        <v/>
      </c>
      <c r="P122" s="44" t="n">
        <v>0</v>
      </c>
      <c r="Q122" s="44">
        <f>ROUND(O122-P122,2)</f>
        <v/>
      </c>
      <c r="R122" s="44">
        <f>ROUND(V121*N(Debts!$D$8)/12,2)</f>
        <v/>
      </c>
      <c r="S122" s="44">
        <f>MIN(N(Debts!$E$8),V121+R122)</f>
        <v/>
      </c>
      <c r="T122" s="44">
        <f>V121+R122-S122</f>
        <v/>
      </c>
      <c r="U122" s="44" t="n">
        <v>0</v>
      </c>
      <c r="V122" s="44">
        <f>ROUND(T122-U122,2)</f>
        <v/>
      </c>
      <c r="W122" s="44">
        <f>ROUND(AA121*N(Debts!$D$9)/12,2)</f>
        <v/>
      </c>
      <c r="X122" s="44">
        <f>MIN(N(Debts!$E$9),AA121+W122)</f>
        <v/>
      </c>
      <c r="Y122" s="44">
        <f>AA121+W122-X122</f>
        <v/>
      </c>
      <c r="Z122" s="44" t="n">
        <v>0</v>
      </c>
      <c r="AA122" s="44">
        <f>ROUND(Y122-Z122,2)</f>
        <v/>
      </c>
      <c r="AB122" s="44">
        <f>ROUND(AF121*N(Debts!$D$10)/12,2)</f>
        <v/>
      </c>
      <c r="AC122" s="44">
        <f>MIN(N(Debts!$E$10),AF121+AB122)</f>
        <v/>
      </c>
      <c r="AD122" s="44">
        <f>AF121+AB122-AC122</f>
        <v/>
      </c>
      <c r="AE122" s="44" t="n">
        <v>0</v>
      </c>
      <c r="AF122" s="44">
        <f>ROUND(AD122-AE122,2)</f>
        <v/>
      </c>
      <c r="AG122" s="44">
        <f>ROUND(AK121*N(Debts!$D$11)/12,2)</f>
        <v/>
      </c>
      <c r="AH122" s="44">
        <f>MIN(N(Debts!$E$11),AK121+AG122)</f>
        <v/>
      </c>
      <c r="AI122" s="44">
        <f>AK121+AG122-AH122</f>
        <v/>
      </c>
      <c r="AJ122" s="44" t="n">
        <v>0</v>
      </c>
      <c r="AK122" s="44">
        <f>ROUND(AI122-AJ122,2)</f>
        <v/>
      </c>
      <c r="AL122" s="44">
        <f>ROUND(AP121*N(Debts!$D$12)/12,2)</f>
        <v/>
      </c>
      <c r="AM122" s="44">
        <f>MIN(N(Debts!$E$12),AP121+AL122)</f>
        <v/>
      </c>
      <c r="AN122" s="44">
        <f>AP121+AL122-AM122</f>
        <v/>
      </c>
      <c r="AO122" s="44" t="n">
        <v>0</v>
      </c>
      <c r="AP122" s="44">
        <f>ROUND(AN122-AO122,2)</f>
        <v/>
      </c>
      <c r="AQ122" s="44">
        <f>ROUND(AU121*N(Debts!$D$13)/12,2)</f>
        <v/>
      </c>
      <c r="AR122" s="44">
        <f>MIN(N(Debts!$E$13),AU121+AQ122)</f>
        <v/>
      </c>
      <c r="AS122" s="44">
        <f>AU121+AQ122-AR122</f>
        <v/>
      </c>
      <c r="AT122" s="44" t="n">
        <v>0</v>
      </c>
      <c r="AU122" s="44">
        <f>ROUND(AS122-AT122,2)</f>
        <v/>
      </c>
    </row>
    <row r="123">
      <c r="A123" s="43" t="n">
        <v>116</v>
      </c>
      <c r="B123" s="45">
        <f>EDATE(Plan!$C$7,A123-1)</f>
        <v/>
      </c>
      <c r="C123" s="46" t="n">
        <v>0</v>
      </c>
      <c r="D123" s="46">
        <f>SUMIF($H$6:$AU$6,"Interest",H123:AU123)</f>
        <v/>
      </c>
      <c r="E123" s="46">
        <f>SUMIF($H$6:$AU$6,"Min paid",H123:AU123)+SUMIF($H$6:$AU$6,"Extra paid",H123:AU123)</f>
        <v/>
      </c>
      <c r="F123" s="46">
        <f>SUMIF($H$6:$AU$6,"Balance",H123:AU123)</f>
        <v/>
      </c>
      <c r="G123" s="47">
        <f>IF(AND(F123&lt;=0.005,F122&gt;0.005),A123,"")</f>
        <v/>
      </c>
      <c r="H123" s="44">
        <f>ROUND(L122*N(Debts!$D$6)/12,2)</f>
        <v/>
      </c>
      <c r="I123" s="44">
        <f>MIN(N(Debts!$E$6),L122+H123)</f>
        <v/>
      </c>
      <c r="J123" s="44">
        <f>L122+H123-I123</f>
        <v/>
      </c>
      <c r="K123" s="44" t="n">
        <v>0</v>
      </c>
      <c r="L123" s="44">
        <f>ROUND(J123-K123,2)</f>
        <v/>
      </c>
      <c r="M123" s="44">
        <f>ROUND(Q122*N(Debts!$D$7)/12,2)</f>
        <v/>
      </c>
      <c r="N123" s="44">
        <f>MIN(N(Debts!$E$7),Q122+M123)</f>
        <v/>
      </c>
      <c r="O123" s="44">
        <f>Q122+M123-N123</f>
        <v/>
      </c>
      <c r="P123" s="44" t="n">
        <v>0</v>
      </c>
      <c r="Q123" s="44">
        <f>ROUND(O123-P123,2)</f>
        <v/>
      </c>
      <c r="R123" s="44">
        <f>ROUND(V122*N(Debts!$D$8)/12,2)</f>
        <v/>
      </c>
      <c r="S123" s="44">
        <f>MIN(N(Debts!$E$8),V122+R123)</f>
        <v/>
      </c>
      <c r="T123" s="44">
        <f>V122+R123-S123</f>
        <v/>
      </c>
      <c r="U123" s="44" t="n">
        <v>0</v>
      </c>
      <c r="V123" s="44">
        <f>ROUND(T123-U123,2)</f>
        <v/>
      </c>
      <c r="W123" s="44">
        <f>ROUND(AA122*N(Debts!$D$9)/12,2)</f>
        <v/>
      </c>
      <c r="X123" s="44">
        <f>MIN(N(Debts!$E$9),AA122+W123)</f>
        <v/>
      </c>
      <c r="Y123" s="44">
        <f>AA122+W123-X123</f>
        <v/>
      </c>
      <c r="Z123" s="44" t="n">
        <v>0</v>
      </c>
      <c r="AA123" s="44">
        <f>ROUND(Y123-Z123,2)</f>
        <v/>
      </c>
      <c r="AB123" s="44">
        <f>ROUND(AF122*N(Debts!$D$10)/12,2)</f>
        <v/>
      </c>
      <c r="AC123" s="44">
        <f>MIN(N(Debts!$E$10),AF122+AB123)</f>
        <v/>
      </c>
      <c r="AD123" s="44">
        <f>AF122+AB123-AC123</f>
        <v/>
      </c>
      <c r="AE123" s="44" t="n">
        <v>0</v>
      </c>
      <c r="AF123" s="44">
        <f>ROUND(AD123-AE123,2)</f>
        <v/>
      </c>
      <c r="AG123" s="44">
        <f>ROUND(AK122*N(Debts!$D$11)/12,2)</f>
        <v/>
      </c>
      <c r="AH123" s="44">
        <f>MIN(N(Debts!$E$11),AK122+AG123)</f>
        <v/>
      </c>
      <c r="AI123" s="44">
        <f>AK122+AG123-AH123</f>
        <v/>
      </c>
      <c r="AJ123" s="44" t="n">
        <v>0</v>
      </c>
      <c r="AK123" s="44">
        <f>ROUND(AI123-AJ123,2)</f>
        <v/>
      </c>
      <c r="AL123" s="44">
        <f>ROUND(AP122*N(Debts!$D$12)/12,2)</f>
        <v/>
      </c>
      <c r="AM123" s="44">
        <f>MIN(N(Debts!$E$12),AP122+AL123)</f>
        <v/>
      </c>
      <c r="AN123" s="44">
        <f>AP122+AL123-AM123</f>
        <v/>
      </c>
      <c r="AO123" s="44" t="n">
        <v>0</v>
      </c>
      <c r="AP123" s="44">
        <f>ROUND(AN123-AO123,2)</f>
        <v/>
      </c>
      <c r="AQ123" s="44">
        <f>ROUND(AU122*N(Debts!$D$13)/12,2)</f>
        <v/>
      </c>
      <c r="AR123" s="44">
        <f>MIN(N(Debts!$E$13),AU122+AQ123)</f>
        <v/>
      </c>
      <c r="AS123" s="44">
        <f>AU122+AQ123-AR123</f>
        <v/>
      </c>
      <c r="AT123" s="44" t="n">
        <v>0</v>
      </c>
      <c r="AU123" s="44">
        <f>ROUND(AS123-AT123,2)</f>
        <v/>
      </c>
    </row>
    <row r="124">
      <c r="A124" s="43" t="n">
        <v>117</v>
      </c>
      <c r="B124" s="45">
        <f>EDATE(Plan!$C$7,A124-1)</f>
        <v/>
      </c>
      <c r="C124" s="46" t="n">
        <v>0</v>
      </c>
      <c r="D124" s="46">
        <f>SUMIF($H$6:$AU$6,"Interest",H124:AU124)</f>
        <v/>
      </c>
      <c r="E124" s="46">
        <f>SUMIF($H$6:$AU$6,"Min paid",H124:AU124)+SUMIF($H$6:$AU$6,"Extra paid",H124:AU124)</f>
        <v/>
      </c>
      <c r="F124" s="46">
        <f>SUMIF($H$6:$AU$6,"Balance",H124:AU124)</f>
        <v/>
      </c>
      <c r="G124" s="47">
        <f>IF(AND(F124&lt;=0.005,F123&gt;0.005),A124,"")</f>
        <v/>
      </c>
      <c r="H124" s="44">
        <f>ROUND(L123*N(Debts!$D$6)/12,2)</f>
        <v/>
      </c>
      <c r="I124" s="44">
        <f>MIN(N(Debts!$E$6),L123+H124)</f>
        <v/>
      </c>
      <c r="J124" s="44">
        <f>L123+H124-I124</f>
        <v/>
      </c>
      <c r="K124" s="44" t="n">
        <v>0</v>
      </c>
      <c r="L124" s="44">
        <f>ROUND(J124-K124,2)</f>
        <v/>
      </c>
      <c r="M124" s="44">
        <f>ROUND(Q123*N(Debts!$D$7)/12,2)</f>
        <v/>
      </c>
      <c r="N124" s="44">
        <f>MIN(N(Debts!$E$7),Q123+M124)</f>
        <v/>
      </c>
      <c r="O124" s="44">
        <f>Q123+M124-N124</f>
        <v/>
      </c>
      <c r="P124" s="44" t="n">
        <v>0</v>
      </c>
      <c r="Q124" s="44">
        <f>ROUND(O124-P124,2)</f>
        <v/>
      </c>
      <c r="R124" s="44">
        <f>ROUND(V123*N(Debts!$D$8)/12,2)</f>
        <v/>
      </c>
      <c r="S124" s="44">
        <f>MIN(N(Debts!$E$8),V123+R124)</f>
        <v/>
      </c>
      <c r="T124" s="44">
        <f>V123+R124-S124</f>
        <v/>
      </c>
      <c r="U124" s="44" t="n">
        <v>0</v>
      </c>
      <c r="V124" s="44">
        <f>ROUND(T124-U124,2)</f>
        <v/>
      </c>
      <c r="W124" s="44">
        <f>ROUND(AA123*N(Debts!$D$9)/12,2)</f>
        <v/>
      </c>
      <c r="X124" s="44">
        <f>MIN(N(Debts!$E$9),AA123+W124)</f>
        <v/>
      </c>
      <c r="Y124" s="44">
        <f>AA123+W124-X124</f>
        <v/>
      </c>
      <c r="Z124" s="44" t="n">
        <v>0</v>
      </c>
      <c r="AA124" s="44">
        <f>ROUND(Y124-Z124,2)</f>
        <v/>
      </c>
      <c r="AB124" s="44">
        <f>ROUND(AF123*N(Debts!$D$10)/12,2)</f>
        <v/>
      </c>
      <c r="AC124" s="44">
        <f>MIN(N(Debts!$E$10),AF123+AB124)</f>
        <v/>
      </c>
      <c r="AD124" s="44">
        <f>AF123+AB124-AC124</f>
        <v/>
      </c>
      <c r="AE124" s="44" t="n">
        <v>0</v>
      </c>
      <c r="AF124" s="44">
        <f>ROUND(AD124-AE124,2)</f>
        <v/>
      </c>
      <c r="AG124" s="44">
        <f>ROUND(AK123*N(Debts!$D$11)/12,2)</f>
        <v/>
      </c>
      <c r="AH124" s="44">
        <f>MIN(N(Debts!$E$11),AK123+AG124)</f>
        <v/>
      </c>
      <c r="AI124" s="44">
        <f>AK123+AG124-AH124</f>
        <v/>
      </c>
      <c r="AJ124" s="44" t="n">
        <v>0</v>
      </c>
      <c r="AK124" s="44">
        <f>ROUND(AI124-AJ124,2)</f>
        <v/>
      </c>
      <c r="AL124" s="44">
        <f>ROUND(AP123*N(Debts!$D$12)/12,2)</f>
        <v/>
      </c>
      <c r="AM124" s="44">
        <f>MIN(N(Debts!$E$12),AP123+AL124)</f>
        <v/>
      </c>
      <c r="AN124" s="44">
        <f>AP123+AL124-AM124</f>
        <v/>
      </c>
      <c r="AO124" s="44" t="n">
        <v>0</v>
      </c>
      <c r="AP124" s="44">
        <f>ROUND(AN124-AO124,2)</f>
        <v/>
      </c>
      <c r="AQ124" s="44">
        <f>ROUND(AU123*N(Debts!$D$13)/12,2)</f>
        <v/>
      </c>
      <c r="AR124" s="44">
        <f>MIN(N(Debts!$E$13),AU123+AQ124)</f>
        <v/>
      </c>
      <c r="AS124" s="44">
        <f>AU123+AQ124-AR124</f>
        <v/>
      </c>
      <c r="AT124" s="44" t="n">
        <v>0</v>
      </c>
      <c r="AU124" s="44">
        <f>ROUND(AS124-AT124,2)</f>
        <v/>
      </c>
    </row>
    <row r="125">
      <c r="A125" s="43" t="n">
        <v>118</v>
      </c>
      <c r="B125" s="45">
        <f>EDATE(Plan!$C$7,A125-1)</f>
        <v/>
      </c>
      <c r="C125" s="46" t="n">
        <v>0</v>
      </c>
      <c r="D125" s="46">
        <f>SUMIF($H$6:$AU$6,"Interest",H125:AU125)</f>
        <v/>
      </c>
      <c r="E125" s="46">
        <f>SUMIF($H$6:$AU$6,"Min paid",H125:AU125)+SUMIF($H$6:$AU$6,"Extra paid",H125:AU125)</f>
        <v/>
      </c>
      <c r="F125" s="46">
        <f>SUMIF($H$6:$AU$6,"Balance",H125:AU125)</f>
        <v/>
      </c>
      <c r="G125" s="47">
        <f>IF(AND(F125&lt;=0.005,F124&gt;0.005),A125,"")</f>
        <v/>
      </c>
      <c r="H125" s="44">
        <f>ROUND(L124*N(Debts!$D$6)/12,2)</f>
        <v/>
      </c>
      <c r="I125" s="44">
        <f>MIN(N(Debts!$E$6),L124+H125)</f>
        <v/>
      </c>
      <c r="J125" s="44">
        <f>L124+H125-I125</f>
        <v/>
      </c>
      <c r="K125" s="44" t="n">
        <v>0</v>
      </c>
      <c r="L125" s="44">
        <f>ROUND(J125-K125,2)</f>
        <v/>
      </c>
      <c r="M125" s="44">
        <f>ROUND(Q124*N(Debts!$D$7)/12,2)</f>
        <v/>
      </c>
      <c r="N125" s="44">
        <f>MIN(N(Debts!$E$7),Q124+M125)</f>
        <v/>
      </c>
      <c r="O125" s="44">
        <f>Q124+M125-N125</f>
        <v/>
      </c>
      <c r="P125" s="44" t="n">
        <v>0</v>
      </c>
      <c r="Q125" s="44">
        <f>ROUND(O125-P125,2)</f>
        <v/>
      </c>
      <c r="R125" s="44">
        <f>ROUND(V124*N(Debts!$D$8)/12,2)</f>
        <v/>
      </c>
      <c r="S125" s="44">
        <f>MIN(N(Debts!$E$8),V124+R125)</f>
        <v/>
      </c>
      <c r="T125" s="44">
        <f>V124+R125-S125</f>
        <v/>
      </c>
      <c r="U125" s="44" t="n">
        <v>0</v>
      </c>
      <c r="V125" s="44">
        <f>ROUND(T125-U125,2)</f>
        <v/>
      </c>
      <c r="W125" s="44">
        <f>ROUND(AA124*N(Debts!$D$9)/12,2)</f>
        <v/>
      </c>
      <c r="X125" s="44">
        <f>MIN(N(Debts!$E$9),AA124+W125)</f>
        <v/>
      </c>
      <c r="Y125" s="44">
        <f>AA124+W125-X125</f>
        <v/>
      </c>
      <c r="Z125" s="44" t="n">
        <v>0</v>
      </c>
      <c r="AA125" s="44">
        <f>ROUND(Y125-Z125,2)</f>
        <v/>
      </c>
      <c r="AB125" s="44">
        <f>ROUND(AF124*N(Debts!$D$10)/12,2)</f>
        <v/>
      </c>
      <c r="AC125" s="44">
        <f>MIN(N(Debts!$E$10),AF124+AB125)</f>
        <v/>
      </c>
      <c r="AD125" s="44">
        <f>AF124+AB125-AC125</f>
        <v/>
      </c>
      <c r="AE125" s="44" t="n">
        <v>0</v>
      </c>
      <c r="AF125" s="44">
        <f>ROUND(AD125-AE125,2)</f>
        <v/>
      </c>
      <c r="AG125" s="44">
        <f>ROUND(AK124*N(Debts!$D$11)/12,2)</f>
        <v/>
      </c>
      <c r="AH125" s="44">
        <f>MIN(N(Debts!$E$11),AK124+AG125)</f>
        <v/>
      </c>
      <c r="AI125" s="44">
        <f>AK124+AG125-AH125</f>
        <v/>
      </c>
      <c r="AJ125" s="44" t="n">
        <v>0</v>
      </c>
      <c r="AK125" s="44">
        <f>ROUND(AI125-AJ125,2)</f>
        <v/>
      </c>
      <c r="AL125" s="44">
        <f>ROUND(AP124*N(Debts!$D$12)/12,2)</f>
        <v/>
      </c>
      <c r="AM125" s="44">
        <f>MIN(N(Debts!$E$12),AP124+AL125)</f>
        <v/>
      </c>
      <c r="AN125" s="44">
        <f>AP124+AL125-AM125</f>
        <v/>
      </c>
      <c r="AO125" s="44" t="n">
        <v>0</v>
      </c>
      <c r="AP125" s="44">
        <f>ROUND(AN125-AO125,2)</f>
        <v/>
      </c>
      <c r="AQ125" s="44">
        <f>ROUND(AU124*N(Debts!$D$13)/12,2)</f>
        <v/>
      </c>
      <c r="AR125" s="44">
        <f>MIN(N(Debts!$E$13),AU124+AQ125)</f>
        <v/>
      </c>
      <c r="AS125" s="44">
        <f>AU124+AQ125-AR125</f>
        <v/>
      </c>
      <c r="AT125" s="44" t="n">
        <v>0</v>
      </c>
      <c r="AU125" s="44">
        <f>ROUND(AS125-AT125,2)</f>
        <v/>
      </c>
    </row>
    <row r="126">
      <c r="A126" s="43" t="n">
        <v>119</v>
      </c>
      <c r="B126" s="45">
        <f>EDATE(Plan!$C$7,A126-1)</f>
        <v/>
      </c>
      <c r="C126" s="46" t="n">
        <v>0</v>
      </c>
      <c r="D126" s="46">
        <f>SUMIF($H$6:$AU$6,"Interest",H126:AU126)</f>
        <v/>
      </c>
      <c r="E126" s="46">
        <f>SUMIF($H$6:$AU$6,"Min paid",H126:AU126)+SUMIF($H$6:$AU$6,"Extra paid",H126:AU126)</f>
        <v/>
      </c>
      <c r="F126" s="46">
        <f>SUMIF($H$6:$AU$6,"Balance",H126:AU126)</f>
        <v/>
      </c>
      <c r="G126" s="47">
        <f>IF(AND(F126&lt;=0.005,F125&gt;0.005),A126,"")</f>
        <v/>
      </c>
      <c r="H126" s="44">
        <f>ROUND(L125*N(Debts!$D$6)/12,2)</f>
        <v/>
      </c>
      <c r="I126" s="44">
        <f>MIN(N(Debts!$E$6),L125+H126)</f>
        <v/>
      </c>
      <c r="J126" s="44">
        <f>L125+H126-I126</f>
        <v/>
      </c>
      <c r="K126" s="44" t="n">
        <v>0</v>
      </c>
      <c r="L126" s="44">
        <f>ROUND(J126-K126,2)</f>
        <v/>
      </c>
      <c r="M126" s="44">
        <f>ROUND(Q125*N(Debts!$D$7)/12,2)</f>
        <v/>
      </c>
      <c r="N126" s="44">
        <f>MIN(N(Debts!$E$7),Q125+M126)</f>
        <v/>
      </c>
      <c r="O126" s="44">
        <f>Q125+M126-N126</f>
        <v/>
      </c>
      <c r="P126" s="44" t="n">
        <v>0</v>
      </c>
      <c r="Q126" s="44">
        <f>ROUND(O126-P126,2)</f>
        <v/>
      </c>
      <c r="R126" s="44">
        <f>ROUND(V125*N(Debts!$D$8)/12,2)</f>
        <v/>
      </c>
      <c r="S126" s="44">
        <f>MIN(N(Debts!$E$8),V125+R126)</f>
        <v/>
      </c>
      <c r="T126" s="44">
        <f>V125+R126-S126</f>
        <v/>
      </c>
      <c r="U126" s="44" t="n">
        <v>0</v>
      </c>
      <c r="V126" s="44">
        <f>ROUND(T126-U126,2)</f>
        <v/>
      </c>
      <c r="W126" s="44">
        <f>ROUND(AA125*N(Debts!$D$9)/12,2)</f>
        <v/>
      </c>
      <c r="X126" s="44">
        <f>MIN(N(Debts!$E$9),AA125+W126)</f>
        <v/>
      </c>
      <c r="Y126" s="44">
        <f>AA125+W126-X126</f>
        <v/>
      </c>
      <c r="Z126" s="44" t="n">
        <v>0</v>
      </c>
      <c r="AA126" s="44">
        <f>ROUND(Y126-Z126,2)</f>
        <v/>
      </c>
      <c r="AB126" s="44">
        <f>ROUND(AF125*N(Debts!$D$10)/12,2)</f>
        <v/>
      </c>
      <c r="AC126" s="44">
        <f>MIN(N(Debts!$E$10),AF125+AB126)</f>
        <v/>
      </c>
      <c r="AD126" s="44">
        <f>AF125+AB126-AC126</f>
        <v/>
      </c>
      <c r="AE126" s="44" t="n">
        <v>0</v>
      </c>
      <c r="AF126" s="44">
        <f>ROUND(AD126-AE126,2)</f>
        <v/>
      </c>
      <c r="AG126" s="44">
        <f>ROUND(AK125*N(Debts!$D$11)/12,2)</f>
        <v/>
      </c>
      <c r="AH126" s="44">
        <f>MIN(N(Debts!$E$11),AK125+AG126)</f>
        <v/>
      </c>
      <c r="AI126" s="44">
        <f>AK125+AG126-AH126</f>
        <v/>
      </c>
      <c r="AJ126" s="44" t="n">
        <v>0</v>
      </c>
      <c r="AK126" s="44">
        <f>ROUND(AI126-AJ126,2)</f>
        <v/>
      </c>
      <c r="AL126" s="44">
        <f>ROUND(AP125*N(Debts!$D$12)/12,2)</f>
        <v/>
      </c>
      <c r="AM126" s="44">
        <f>MIN(N(Debts!$E$12),AP125+AL126)</f>
        <v/>
      </c>
      <c r="AN126" s="44">
        <f>AP125+AL126-AM126</f>
        <v/>
      </c>
      <c r="AO126" s="44" t="n">
        <v>0</v>
      </c>
      <c r="AP126" s="44">
        <f>ROUND(AN126-AO126,2)</f>
        <v/>
      </c>
      <c r="AQ126" s="44">
        <f>ROUND(AU125*N(Debts!$D$13)/12,2)</f>
        <v/>
      </c>
      <c r="AR126" s="44">
        <f>MIN(N(Debts!$E$13),AU125+AQ126)</f>
        <v/>
      </c>
      <c r="AS126" s="44">
        <f>AU125+AQ126-AR126</f>
        <v/>
      </c>
      <c r="AT126" s="44" t="n">
        <v>0</v>
      </c>
      <c r="AU126" s="44">
        <f>ROUND(AS126-AT126,2)</f>
        <v/>
      </c>
    </row>
    <row r="127">
      <c r="A127" s="43" t="n">
        <v>120</v>
      </c>
      <c r="B127" s="45">
        <f>EDATE(Plan!$C$7,A127-1)</f>
        <v/>
      </c>
      <c r="C127" s="46" t="n">
        <v>0</v>
      </c>
      <c r="D127" s="46">
        <f>SUMIF($H$6:$AU$6,"Interest",H127:AU127)</f>
        <v/>
      </c>
      <c r="E127" s="46">
        <f>SUMIF($H$6:$AU$6,"Min paid",H127:AU127)+SUMIF($H$6:$AU$6,"Extra paid",H127:AU127)</f>
        <v/>
      </c>
      <c r="F127" s="46">
        <f>SUMIF($H$6:$AU$6,"Balance",H127:AU127)</f>
        <v/>
      </c>
      <c r="G127" s="47">
        <f>IF(AND(F127&lt;=0.005,F126&gt;0.005),A127,"")</f>
        <v/>
      </c>
      <c r="H127" s="44">
        <f>ROUND(L126*N(Debts!$D$6)/12,2)</f>
        <v/>
      </c>
      <c r="I127" s="44">
        <f>MIN(N(Debts!$E$6),L126+H127)</f>
        <v/>
      </c>
      <c r="J127" s="44">
        <f>L126+H127-I127</f>
        <v/>
      </c>
      <c r="K127" s="44" t="n">
        <v>0</v>
      </c>
      <c r="L127" s="44">
        <f>ROUND(J127-K127,2)</f>
        <v/>
      </c>
      <c r="M127" s="44">
        <f>ROUND(Q126*N(Debts!$D$7)/12,2)</f>
        <v/>
      </c>
      <c r="N127" s="44">
        <f>MIN(N(Debts!$E$7),Q126+M127)</f>
        <v/>
      </c>
      <c r="O127" s="44">
        <f>Q126+M127-N127</f>
        <v/>
      </c>
      <c r="P127" s="44" t="n">
        <v>0</v>
      </c>
      <c r="Q127" s="44">
        <f>ROUND(O127-P127,2)</f>
        <v/>
      </c>
      <c r="R127" s="44">
        <f>ROUND(V126*N(Debts!$D$8)/12,2)</f>
        <v/>
      </c>
      <c r="S127" s="44">
        <f>MIN(N(Debts!$E$8),V126+R127)</f>
        <v/>
      </c>
      <c r="T127" s="44">
        <f>V126+R127-S127</f>
        <v/>
      </c>
      <c r="U127" s="44" t="n">
        <v>0</v>
      </c>
      <c r="V127" s="44">
        <f>ROUND(T127-U127,2)</f>
        <v/>
      </c>
      <c r="W127" s="44">
        <f>ROUND(AA126*N(Debts!$D$9)/12,2)</f>
        <v/>
      </c>
      <c r="X127" s="44">
        <f>MIN(N(Debts!$E$9),AA126+W127)</f>
        <v/>
      </c>
      <c r="Y127" s="44">
        <f>AA126+W127-X127</f>
        <v/>
      </c>
      <c r="Z127" s="44" t="n">
        <v>0</v>
      </c>
      <c r="AA127" s="44">
        <f>ROUND(Y127-Z127,2)</f>
        <v/>
      </c>
      <c r="AB127" s="44">
        <f>ROUND(AF126*N(Debts!$D$10)/12,2)</f>
        <v/>
      </c>
      <c r="AC127" s="44">
        <f>MIN(N(Debts!$E$10),AF126+AB127)</f>
        <v/>
      </c>
      <c r="AD127" s="44">
        <f>AF126+AB127-AC127</f>
        <v/>
      </c>
      <c r="AE127" s="44" t="n">
        <v>0</v>
      </c>
      <c r="AF127" s="44">
        <f>ROUND(AD127-AE127,2)</f>
        <v/>
      </c>
      <c r="AG127" s="44">
        <f>ROUND(AK126*N(Debts!$D$11)/12,2)</f>
        <v/>
      </c>
      <c r="AH127" s="44">
        <f>MIN(N(Debts!$E$11),AK126+AG127)</f>
        <v/>
      </c>
      <c r="AI127" s="44">
        <f>AK126+AG127-AH127</f>
        <v/>
      </c>
      <c r="AJ127" s="44" t="n">
        <v>0</v>
      </c>
      <c r="AK127" s="44">
        <f>ROUND(AI127-AJ127,2)</f>
        <v/>
      </c>
      <c r="AL127" s="44">
        <f>ROUND(AP126*N(Debts!$D$12)/12,2)</f>
        <v/>
      </c>
      <c r="AM127" s="44">
        <f>MIN(N(Debts!$E$12),AP126+AL127)</f>
        <v/>
      </c>
      <c r="AN127" s="44">
        <f>AP126+AL127-AM127</f>
        <v/>
      </c>
      <c r="AO127" s="44" t="n">
        <v>0</v>
      </c>
      <c r="AP127" s="44">
        <f>ROUND(AN127-AO127,2)</f>
        <v/>
      </c>
      <c r="AQ127" s="44">
        <f>ROUND(AU126*N(Debts!$D$13)/12,2)</f>
        <v/>
      </c>
      <c r="AR127" s="44">
        <f>MIN(N(Debts!$E$13),AU126+AQ127)</f>
        <v/>
      </c>
      <c r="AS127" s="44">
        <f>AU126+AQ127-AR127</f>
        <v/>
      </c>
      <c r="AT127" s="44" t="n">
        <v>0</v>
      </c>
      <c r="AU127" s="44">
        <f>ROUND(AS127-AT127,2)</f>
        <v/>
      </c>
    </row>
    <row r="128">
      <c r="A128" s="43" t="n">
        <v>121</v>
      </c>
      <c r="B128" s="45">
        <f>EDATE(Plan!$C$7,A128-1)</f>
        <v/>
      </c>
      <c r="C128" s="46" t="n">
        <v>0</v>
      </c>
      <c r="D128" s="46">
        <f>SUMIF($H$6:$AU$6,"Interest",H128:AU128)</f>
        <v/>
      </c>
      <c r="E128" s="46">
        <f>SUMIF($H$6:$AU$6,"Min paid",H128:AU128)+SUMIF($H$6:$AU$6,"Extra paid",H128:AU128)</f>
        <v/>
      </c>
      <c r="F128" s="46">
        <f>SUMIF($H$6:$AU$6,"Balance",H128:AU128)</f>
        <v/>
      </c>
      <c r="G128" s="47">
        <f>IF(AND(F128&lt;=0.005,F127&gt;0.005),A128,"")</f>
        <v/>
      </c>
      <c r="H128" s="44">
        <f>ROUND(L127*N(Debts!$D$6)/12,2)</f>
        <v/>
      </c>
      <c r="I128" s="44">
        <f>MIN(N(Debts!$E$6),L127+H128)</f>
        <v/>
      </c>
      <c r="J128" s="44">
        <f>L127+H128-I128</f>
        <v/>
      </c>
      <c r="K128" s="44" t="n">
        <v>0</v>
      </c>
      <c r="L128" s="44">
        <f>ROUND(J128-K128,2)</f>
        <v/>
      </c>
      <c r="M128" s="44">
        <f>ROUND(Q127*N(Debts!$D$7)/12,2)</f>
        <v/>
      </c>
      <c r="N128" s="44">
        <f>MIN(N(Debts!$E$7),Q127+M128)</f>
        <v/>
      </c>
      <c r="O128" s="44">
        <f>Q127+M128-N128</f>
        <v/>
      </c>
      <c r="P128" s="44" t="n">
        <v>0</v>
      </c>
      <c r="Q128" s="44">
        <f>ROUND(O128-P128,2)</f>
        <v/>
      </c>
      <c r="R128" s="44">
        <f>ROUND(V127*N(Debts!$D$8)/12,2)</f>
        <v/>
      </c>
      <c r="S128" s="44">
        <f>MIN(N(Debts!$E$8),V127+R128)</f>
        <v/>
      </c>
      <c r="T128" s="44">
        <f>V127+R128-S128</f>
        <v/>
      </c>
      <c r="U128" s="44" t="n">
        <v>0</v>
      </c>
      <c r="V128" s="44">
        <f>ROUND(T128-U128,2)</f>
        <v/>
      </c>
      <c r="W128" s="44">
        <f>ROUND(AA127*N(Debts!$D$9)/12,2)</f>
        <v/>
      </c>
      <c r="X128" s="44">
        <f>MIN(N(Debts!$E$9),AA127+W128)</f>
        <v/>
      </c>
      <c r="Y128" s="44">
        <f>AA127+W128-X128</f>
        <v/>
      </c>
      <c r="Z128" s="44" t="n">
        <v>0</v>
      </c>
      <c r="AA128" s="44">
        <f>ROUND(Y128-Z128,2)</f>
        <v/>
      </c>
      <c r="AB128" s="44">
        <f>ROUND(AF127*N(Debts!$D$10)/12,2)</f>
        <v/>
      </c>
      <c r="AC128" s="44">
        <f>MIN(N(Debts!$E$10),AF127+AB128)</f>
        <v/>
      </c>
      <c r="AD128" s="44">
        <f>AF127+AB128-AC128</f>
        <v/>
      </c>
      <c r="AE128" s="44" t="n">
        <v>0</v>
      </c>
      <c r="AF128" s="44">
        <f>ROUND(AD128-AE128,2)</f>
        <v/>
      </c>
      <c r="AG128" s="44">
        <f>ROUND(AK127*N(Debts!$D$11)/12,2)</f>
        <v/>
      </c>
      <c r="AH128" s="44">
        <f>MIN(N(Debts!$E$11),AK127+AG128)</f>
        <v/>
      </c>
      <c r="AI128" s="44">
        <f>AK127+AG128-AH128</f>
        <v/>
      </c>
      <c r="AJ128" s="44" t="n">
        <v>0</v>
      </c>
      <c r="AK128" s="44">
        <f>ROUND(AI128-AJ128,2)</f>
        <v/>
      </c>
      <c r="AL128" s="44">
        <f>ROUND(AP127*N(Debts!$D$12)/12,2)</f>
        <v/>
      </c>
      <c r="AM128" s="44">
        <f>MIN(N(Debts!$E$12),AP127+AL128)</f>
        <v/>
      </c>
      <c r="AN128" s="44">
        <f>AP127+AL128-AM128</f>
        <v/>
      </c>
      <c r="AO128" s="44" t="n">
        <v>0</v>
      </c>
      <c r="AP128" s="44">
        <f>ROUND(AN128-AO128,2)</f>
        <v/>
      </c>
      <c r="AQ128" s="44">
        <f>ROUND(AU127*N(Debts!$D$13)/12,2)</f>
        <v/>
      </c>
      <c r="AR128" s="44">
        <f>MIN(N(Debts!$E$13),AU127+AQ128)</f>
        <v/>
      </c>
      <c r="AS128" s="44">
        <f>AU127+AQ128-AR128</f>
        <v/>
      </c>
      <c r="AT128" s="44" t="n">
        <v>0</v>
      </c>
      <c r="AU128" s="44">
        <f>ROUND(AS128-AT128,2)</f>
        <v/>
      </c>
    </row>
    <row r="129">
      <c r="A129" s="43" t="n">
        <v>122</v>
      </c>
      <c r="B129" s="45">
        <f>EDATE(Plan!$C$7,A129-1)</f>
        <v/>
      </c>
      <c r="C129" s="46" t="n">
        <v>0</v>
      </c>
      <c r="D129" s="46">
        <f>SUMIF($H$6:$AU$6,"Interest",H129:AU129)</f>
        <v/>
      </c>
      <c r="E129" s="46">
        <f>SUMIF($H$6:$AU$6,"Min paid",H129:AU129)+SUMIF($H$6:$AU$6,"Extra paid",H129:AU129)</f>
        <v/>
      </c>
      <c r="F129" s="46">
        <f>SUMIF($H$6:$AU$6,"Balance",H129:AU129)</f>
        <v/>
      </c>
      <c r="G129" s="47">
        <f>IF(AND(F129&lt;=0.005,F128&gt;0.005),A129,"")</f>
        <v/>
      </c>
      <c r="H129" s="44">
        <f>ROUND(L128*N(Debts!$D$6)/12,2)</f>
        <v/>
      </c>
      <c r="I129" s="44">
        <f>MIN(N(Debts!$E$6),L128+H129)</f>
        <v/>
      </c>
      <c r="J129" s="44">
        <f>L128+H129-I129</f>
        <v/>
      </c>
      <c r="K129" s="44" t="n">
        <v>0</v>
      </c>
      <c r="L129" s="44">
        <f>ROUND(J129-K129,2)</f>
        <v/>
      </c>
      <c r="M129" s="44">
        <f>ROUND(Q128*N(Debts!$D$7)/12,2)</f>
        <v/>
      </c>
      <c r="N129" s="44">
        <f>MIN(N(Debts!$E$7),Q128+M129)</f>
        <v/>
      </c>
      <c r="O129" s="44">
        <f>Q128+M129-N129</f>
        <v/>
      </c>
      <c r="P129" s="44" t="n">
        <v>0</v>
      </c>
      <c r="Q129" s="44">
        <f>ROUND(O129-P129,2)</f>
        <v/>
      </c>
      <c r="R129" s="44">
        <f>ROUND(V128*N(Debts!$D$8)/12,2)</f>
        <v/>
      </c>
      <c r="S129" s="44">
        <f>MIN(N(Debts!$E$8),V128+R129)</f>
        <v/>
      </c>
      <c r="T129" s="44">
        <f>V128+R129-S129</f>
        <v/>
      </c>
      <c r="U129" s="44" t="n">
        <v>0</v>
      </c>
      <c r="V129" s="44">
        <f>ROUND(T129-U129,2)</f>
        <v/>
      </c>
      <c r="W129" s="44">
        <f>ROUND(AA128*N(Debts!$D$9)/12,2)</f>
        <v/>
      </c>
      <c r="X129" s="44">
        <f>MIN(N(Debts!$E$9),AA128+W129)</f>
        <v/>
      </c>
      <c r="Y129" s="44">
        <f>AA128+W129-X129</f>
        <v/>
      </c>
      <c r="Z129" s="44" t="n">
        <v>0</v>
      </c>
      <c r="AA129" s="44">
        <f>ROUND(Y129-Z129,2)</f>
        <v/>
      </c>
      <c r="AB129" s="44">
        <f>ROUND(AF128*N(Debts!$D$10)/12,2)</f>
        <v/>
      </c>
      <c r="AC129" s="44">
        <f>MIN(N(Debts!$E$10),AF128+AB129)</f>
        <v/>
      </c>
      <c r="AD129" s="44">
        <f>AF128+AB129-AC129</f>
        <v/>
      </c>
      <c r="AE129" s="44" t="n">
        <v>0</v>
      </c>
      <c r="AF129" s="44">
        <f>ROUND(AD129-AE129,2)</f>
        <v/>
      </c>
      <c r="AG129" s="44">
        <f>ROUND(AK128*N(Debts!$D$11)/12,2)</f>
        <v/>
      </c>
      <c r="AH129" s="44">
        <f>MIN(N(Debts!$E$11),AK128+AG129)</f>
        <v/>
      </c>
      <c r="AI129" s="44">
        <f>AK128+AG129-AH129</f>
        <v/>
      </c>
      <c r="AJ129" s="44" t="n">
        <v>0</v>
      </c>
      <c r="AK129" s="44">
        <f>ROUND(AI129-AJ129,2)</f>
        <v/>
      </c>
      <c r="AL129" s="44">
        <f>ROUND(AP128*N(Debts!$D$12)/12,2)</f>
        <v/>
      </c>
      <c r="AM129" s="44">
        <f>MIN(N(Debts!$E$12),AP128+AL129)</f>
        <v/>
      </c>
      <c r="AN129" s="44">
        <f>AP128+AL129-AM129</f>
        <v/>
      </c>
      <c r="AO129" s="44" t="n">
        <v>0</v>
      </c>
      <c r="AP129" s="44">
        <f>ROUND(AN129-AO129,2)</f>
        <v/>
      </c>
      <c r="AQ129" s="44">
        <f>ROUND(AU128*N(Debts!$D$13)/12,2)</f>
        <v/>
      </c>
      <c r="AR129" s="44">
        <f>MIN(N(Debts!$E$13),AU128+AQ129)</f>
        <v/>
      </c>
      <c r="AS129" s="44">
        <f>AU128+AQ129-AR129</f>
        <v/>
      </c>
      <c r="AT129" s="44" t="n">
        <v>0</v>
      </c>
      <c r="AU129" s="44">
        <f>ROUND(AS129-AT129,2)</f>
        <v/>
      </c>
    </row>
    <row r="130">
      <c r="A130" s="43" t="n">
        <v>123</v>
      </c>
      <c r="B130" s="45">
        <f>EDATE(Plan!$C$7,A130-1)</f>
        <v/>
      </c>
      <c r="C130" s="46" t="n">
        <v>0</v>
      </c>
      <c r="D130" s="46">
        <f>SUMIF($H$6:$AU$6,"Interest",H130:AU130)</f>
        <v/>
      </c>
      <c r="E130" s="46">
        <f>SUMIF($H$6:$AU$6,"Min paid",H130:AU130)+SUMIF($H$6:$AU$6,"Extra paid",H130:AU130)</f>
        <v/>
      </c>
      <c r="F130" s="46">
        <f>SUMIF($H$6:$AU$6,"Balance",H130:AU130)</f>
        <v/>
      </c>
      <c r="G130" s="47">
        <f>IF(AND(F130&lt;=0.005,F129&gt;0.005),A130,"")</f>
        <v/>
      </c>
      <c r="H130" s="44">
        <f>ROUND(L129*N(Debts!$D$6)/12,2)</f>
        <v/>
      </c>
      <c r="I130" s="44">
        <f>MIN(N(Debts!$E$6),L129+H130)</f>
        <v/>
      </c>
      <c r="J130" s="44">
        <f>L129+H130-I130</f>
        <v/>
      </c>
      <c r="K130" s="44" t="n">
        <v>0</v>
      </c>
      <c r="L130" s="44">
        <f>ROUND(J130-K130,2)</f>
        <v/>
      </c>
      <c r="M130" s="44">
        <f>ROUND(Q129*N(Debts!$D$7)/12,2)</f>
        <v/>
      </c>
      <c r="N130" s="44">
        <f>MIN(N(Debts!$E$7),Q129+M130)</f>
        <v/>
      </c>
      <c r="O130" s="44">
        <f>Q129+M130-N130</f>
        <v/>
      </c>
      <c r="P130" s="44" t="n">
        <v>0</v>
      </c>
      <c r="Q130" s="44">
        <f>ROUND(O130-P130,2)</f>
        <v/>
      </c>
      <c r="R130" s="44">
        <f>ROUND(V129*N(Debts!$D$8)/12,2)</f>
        <v/>
      </c>
      <c r="S130" s="44">
        <f>MIN(N(Debts!$E$8),V129+R130)</f>
        <v/>
      </c>
      <c r="T130" s="44">
        <f>V129+R130-S130</f>
        <v/>
      </c>
      <c r="U130" s="44" t="n">
        <v>0</v>
      </c>
      <c r="V130" s="44">
        <f>ROUND(T130-U130,2)</f>
        <v/>
      </c>
      <c r="W130" s="44">
        <f>ROUND(AA129*N(Debts!$D$9)/12,2)</f>
        <v/>
      </c>
      <c r="X130" s="44">
        <f>MIN(N(Debts!$E$9),AA129+W130)</f>
        <v/>
      </c>
      <c r="Y130" s="44">
        <f>AA129+W130-X130</f>
        <v/>
      </c>
      <c r="Z130" s="44" t="n">
        <v>0</v>
      </c>
      <c r="AA130" s="44">
        <f>ROUND(Y130-Z130,2)</f>
        <v/>
      </c>
      <c r="AB130" s="44">
        <f>ROUND(AF129*N(Debts!$D$10)/12,2)</f>
        <v/>
      </c>
      <c r="AC130" s="44">
        <f>MIN(N(Debts!$E$10),AF129+AB130)</f>
        <v/>
      </c>
      <c r="AD130" s="44">
        <f>AF129+AB130-AC130</f>
        <v/>
      </c>
      <c r="AE130" s="44" t="n">
        <v>0</v>
      </c>
      <c r="AF130" s="44">
        <f>ROUND(AD130-AE130,2)</f>
        <v/>
      </c>
      <c r="AG130" s="44">
        <f>ROUND(AK129*N(Debts!$D$11)/12,2)</f>
        <v/>
      </c>
      <c r="AH130" s="44">
        <f>MIN(N(Debts!$E$11),AK129+AG130)</f>
        <v/>
      </c>
      <c r="AI130" s="44">
        <f>AK129+AG130-AH130</f>
        <v/>
      </c>
      <c r="AJ130" s="44" t="n">
        <v>0</v>
      </c>
      <c r="AK130" s="44">
        <f>ROUND(AI130-AJ130,2)</f>
        <v/>
      </c>
      <c r="AL130" s="44">
        <f>ROUND(AP129*N(Debts!$D$12)/12,2)</f>
        <v/>
      </c>
      <c r="AM130" s="44">
        <f>MIN(N(Debts!$E$12),AP129+AL130)</f>
        <v/>
      </c>
      <c r="AN130" s="44">
        <f>AP129+AL130-AM130</f>
        <v/>
      </c>
      <c r="AO130" s="44" t="n">
        <v>0</v>
      </c>
      <c r="AP130" s="44">
        <f>ROUND(AN130-AO130,2)</f>
        <v/>
      </c>
      <c r="AQ130" s="44">
        <f>ROUND(AU129*N(Debts!$D$13)/12,2)</f>
        <v/>
      </c>
      <c r="AR130" s="44">
        <f>MIN(N(Debts!$E$13),AU129+AQ130)</f>
        <v/>
      </c>
      <c r="AS130" s="44">
        <f>AU129+AQ130-AR130</f>
        <v/>
      </c>
      <c r="AT130" s="44" t="n">
        <v>0</v>
      </c>
      <c r="AU130" s="44">
        <f>ROUND(AS130-AT130,2)</f>
        <v/>
      </c>
    </row>
    <row r="131">
      <c r="A131" s="43" t="n">
        <v>124</v>
      </c>
      <c r="B131" s="45">
        <f>EDATE(Plan!$C$7,A131-1)</f>
        <v/>
      </c>
      <c r="C131" s="46" t="n">
        <v>0</v>
      </c>
      <c r="D131" s="46">
        <f>SUMIF($H$6:$AU$6,"Interest",H131:AU131)</f>
        <v/>
      </c>
      <c r="E131" s="46">
        <f>SUMIF($H$6:$AU$6,"Min paid",H131:AU131)+SUMIF($H$6:$AU$6,"Extra paid",H131:AU131)</f>
        <v/>
      </c>
      <c r="F131" s="46">
        <f>SUMIF($H$6:$AU$6,"Balance",H131:AU131)</f>
        <v/>
      </c>
      <c r="G131" s="47">
        <f>IF(AND(F131&lt;=0.005,F130&gt;0.005),A131,"")</f>
        <v/>
      </c>
      <c r="H131" s="44">
        <f>ROUND(L130*N(Debts!$D$6)/12,2)</f>
        <v/>
      </c>
      <c r="I131" s="44">
        <f>MIN(N(Debts!$E$6),L130+H131)</f>
        <v/>
      </c>
      <c r="J131" s="44">
        <f>L130+H131-I131</f>
        <v/>
      </c>
      <c r="K131" s="44" t="n">
        <v>0</v>
      </c>
      <c r="L131" s="44">
        <f>ROUND(J131-K131,2)</f>
        <v/>
      </c>
      <c r="M131" s="44">
        <f>ROUND(Q130*N(Debts!$D$7)/12,2)</f>
        <v/>
      </c>
      <c r="N131" s="44">
        <f>MIN(N(Debts!$E$7),Q130+M131)</f>
        <v/>
      </c>
      <c r="O131" s="44">
        <f>Q130+M131-N131</f>
        <v/>
      </c>
      <c r="P131" s="44" t="n">
        <v>0</v>
      </c>
      <c r="Q131" s="44">
        <f>ROUND(O131-P131,2)</f>
        <v/>
      </c>
      <c r="R131" s="44">
        <f>ROUND(V130*N(Debts!$D$8)/12,2)</f>
        <v/>
      </c>
      <c r="S131" s="44">
        <f>MIN(N(Debts!$E$8),V130+R131)</f>
        <v/>
      </c>
      <c r="T131" s="44">
        <f>V130+R131-S131</f>
        <v/>
      </c>
      <c r="U131" s="44" t="n">
        <v>0</v>
      </c>
      <c r="V131" s="44">
        <f>ROUND(T131-U131,2)</f>
        <v/>
      </c>
      <c r="W131" s="44">
        <f>ROUND(AA130*N(Debts!$D$9)/12,2)</f>
        <v/>
      </c>
      <c r="X131" s="44">
        <f>MIN(N(Debts!$E$9),AA130+W131)</f>
        <v/>
      </c>
      <c r="Y131" s="44">
        <f>AA130+W131-X131</f>
        <v/>
      </c>
      <c r="Z131" s="44" t="n">
        <v>0</v>
      </c>
      <c r="AA131" s="44">
        <f>ROUND(Y131-Z131,2)</f>
        <v/>
      </c>
      <c r="AB131" s="44">
        <f>ROUND(AF130*N(Debts!$D$10)/12,2)</f>
        <v/>
      </c>
      <c r="AC131" s="44">
        <f>MIN(N(Debts!$E$10),AF130+AB131)</f>
        <v/>
      </c>
      <c r="AD131" s="44">
        <f>AF130+AB131-AC131</f>
        <v/>
      </c>
      <c r="AE131" s="44" t="n">
        <v>0</v>
      </c>
      <c r="AF131" s="44">
        <f>ROUND(AD131-AE131,2)</f>
        <v/>
      </c>
      <c r="AG131" s="44">
        <f>ROUND(AK130*N(Debts!$D$11)/12,2)</f>
        <v/>
      </c>
      <c r="AH131" s="44">
        <f>MIN(N(Debts!$E$11),AK130+AG131)</f>
        <v/>
      </c>
      <c r="AI131" s="44">
        <f>AK130+AG131-AH131</f>
        <v/>
      </c>
      <c r="AJ131" s="44" t="n">
        <v>0</v>
      </c>
      <c r="AK131" s="44">
        <f>ROUND(AI131-AJ131,2)</f>
        <v/>
      </c>
      <c r="AL131" s="44">
        <f>ROUND(AP130*N(Debts!$D$12)/12,2)</f>
        <v/>
      </c>
      <c r="AM131" s="44">
        <f>MIN(N(Debts!$E$12),AP130+AL131)</f>
        <v/>
      </c>
      <c r="AN131" s="44">
        <f>AP130+AL131-AM131</f>
        <v/>
      </c>
      <c r="AO131" s="44" t="n">
        <v>0</v>
      </c>
      <c r="AP131" s="44">
        <f>ROUND(AN131-AO131,2)</f>
        <v/>
      </c>
      <c r="AQ131" s="44">
        <f>ROUND(AU130*N(Debts!$D$13)/12,2)</f>
        <v/>
      </c>
      <c r="AR131" s="44">
        <f>MIN(N(Debts!$E$13),AU130+AQ131)</f>
        <v/>
      </c>
      <c r="AS131" s="44">
        <f>AU130+AQ131-AR131</f>
        <v/>
      </c>
      <c r="AT131" s="44" t="n">
        <v>0</v>
      </c>
      <c r="AU131" s="44">
        <f>ROUND(AS131-AT131,2)</f>
        <v/>
      </c>
    </row>
    <row r="132">
      <c r="A132" s="43" t="n">
        <v>125</v>
      </c>
      <c r="B132" s="45">
        <f>EDATE(Plan!$C$7,A132-1)</f>
        <v/>
      </c>
      <c r="C132" s="46" t="n">
        <v>0</v>
      </c>
      <c r="D132" s="46">
        <f>SUMIF($H$6:$AU$6,"Interest",H132:AU132)</f>
        <v/>
      </c>
      <c r="E132" s="46">
        <f>SUMIF($H$6:$AU$6,"Min paid",H132:AU132)+SUMIF($H$6:$AU$6,"Extra paid",H132:AU132)</f>
        <v/>
      </c>
      <c r="F132" s="46">
        <f>SUMIF($H$6:$AU$6,"Balance",H132:AU132)</f>
        <v/>
      </c>
      <c r="G132" s="47">
        <f>IF(AND(F132&lt;=0.005,F131&gt;0.005),A132,"")</f>
        <v/>
      </c>
      <c r="H132" s="44">
        <f>ROUND(L131*N(Debts!$D$6)/12,2)</f>
        <v/>
      </c>
      <c r="I132" s="44">
        <f>MIN(N(Debts!$E$6),L131+H132)</f>
        <v/>
      </c>
      <c r="J132" s="44">
        <f>L131+H132-I132</f>
        <v/>
      </c>
      <c r="K132" s="44" t="n">
        <v>0</v>
      </c>
      <c r="L132" s="44">
        <f>ROUND(J132-K132,2)</f>
        <v/>
      </c>
      <c r="M132" s="44">
        <f>ROUND(Q131*N(Debts!$D$7)/12,2)</f>
        <v/>
      </c>
      <c r="N132" s="44">
        <f>MIN(N(Debts!$E$7),Q131+M132)</f>
        <v/>
      </c>
      <c r="O132" s="44">
        <f>Q131+M132-N132</f>
        <v/>
      </c>
      <c r="P132" s="44" t="n">
        <v>0</v>
      </c>
      <c r="Q132" s="44">
        <f>ROUND(O132-P132,2)</f>
        <v/>
      </c>
      <c r="R132" s="44">
        <f>ROUND(V131*N(Debts!$D$8)/12,2)</f>
        <v/>
      </c>
      <c r="S132" s="44">
        <f>MIN(N(Debts!$E$8),V131+R132)</f>
        <v/>
      </c>
      <c r="T132" s="44">
        <f>V131+R132-S132</f>
        <v/>
      </c>
      <c r="U132" s="44" t="n">
        <v>0</v>
      </c>
      <c r="V132" s="44">
        <f>ROUND(T132-U132,2)</f>
        <v/>
      </c>
      <c r="W132" s="44">
        <f>ROUND(AA131*N(Debts!$D$9)/12,2)</f>
        <v/>
      </c>
      <c r="X132" s="44">
        <f>MIN(N(Debts!$E$9),AA131+W132)</f>
        <v/>
      </c>
      <c r="Y132" s="44">
        <f>AA131+W132-X132</f>
        <v/>
      </c>
      <c r="Z132" s="44" t="n">
        <v>0</v>
      </c>
      <c r="AA132" s="44">
        <f>ROUND(Y132-Z132,2)</f>
        <v/>
      </c>
      <c r="AB132" s="44">
        <f>ROUND(AF131*N(Debts!$D$10)/12,2)</f>
        <v/>
      </c>
      <c r="AC132" s="44">
        <f>MIN(N(Debts!$E$10),AF131+AB132)</f>
        <v/>
      </c>
      <c r="AD132" s="44">
        <f>AF131+AB132-AC132</f>
        <v/>
      </c>
      <c r="AE132" s="44" t="n">
        <v>0</v>
      </c>
      <c r="AF132" s="44">
        <f>ROUND(AD132-AE132,2)</f>
        <v/>
      </c>
      <c r="AG132" s="44">
        <f>ROUND(AK131*N(Debts!$D$11)/12,2)</f>
        <v/>
      </c>
      <c r="AH132" s="44">
        <f>MIN(N(Debts!$E$11),AK131+AG132)</f>
        <v/>
      </c>
      <c r="AI132" s="44">
        <f>AK131+AG132-AH132</f>
        <v/>
      </c>
      <c r="AJ132" s="44" t="n">
        <v>0</v>
      </c>
      <c r="AK132" s="44">
        <f>ROUND(AI132-AJ132,2)</f>
        <v/>
      </c>
      <c r="AL132" s="44">
        <f>ROUND(AP131*N(Debts!$D$12)/12,2)</f>
        <v/>
      </c>
      <c r="AM132" s="44">
        <f>MIN(N(Debts!$E$12),AP131+AL132)</f>
        <v/>
      </c>
      <c r="AN132" s="44">
        <f>AP131+AL132-AM132</f>
        <v/>
      </c>
      <c r="AO132" s="44" t="n">
        <v>0</v>
      </c>
      <c r="AP132" s="44">
        <f>ROUND(AN132-AO132,2)</f>
        <v/>
      </c>
      <c r="AQ132" s="44">
        <f>ROUND(AU131*N(Debts!$D$13)/12,2)</f>
        <v/>
      </c>
      <c r="AR132" s="44">
        <f>MIN(N(Debts!$E$13),AU131+AQ132)</f>
        <v/>
      </c>
      <c r="AS132" s="44">
        <f>AU131+AQ132-AR132</f>
        <v/>
      </c>
      <c r="AT132" s="44" t="n">
        <v>0</v>
      </c>
      <c r="AU132" s="44">
        <f>ROUND(AS132-AT132,2)</f>
        <v/>
      </c>
    </row>
    <row r="133">
      <c r="A133" s="43" t="n">
        <v>126</v>
      </c>
      <c r="B133" s="45">
        <f>EDATE(Plan!$C$7,A133-1)</f>
        <v/>
      </c>
      <c r="C133" s="46" t="n">
        <v>0</v>
      </c>
      <c r="D133" s="46">
        <f>SUMIF($H$6:$AU$6,"Interest",H133:AU133)</f>
        <v/>
      </c>
      <c r="E133" s="46">
        <f>SUMIF($H$6:$AU$6,"Min paid",H133:AU133)+SUMIF($H$6:$AU$6,"Extra paid",H133:AU133)</f>
        <v/>
      </c>
      <c r="F133" s="46">
        <f>SUMIF($H$6:$AU$6,"Balance",H133:AU133)</f>
        <v/>
      </c>
      <c r="G133" s="47">
        <f>IF(AND(F133&lt;=0.005,F132&gt;0.005),A133,"")</f>
        <v/>
      </c>
      <c r="H133" s="44">
        <f>ROUND(L132*N(Debts!$D$6)/12,2)</f>
        <v/>
      </c>
      <c r="I133" s="44">
        <f>MIN(N(Debts!$E$6),L132+H133)</f>
        <v/>
      </c>
      <c r="J133" s="44">
        <f>L132+H133-I133</f>
        <v/>
      </c>
      <c r="K133" s="44" t="n">
        <v>0</v>
      </c>
      <c r="L133" s="44">
        <f>ROUND(J133-K133,2)</f>
        <v/>
      </c>
      <c r="M133" s="44">
        <f>ROUND(Q132*N(Debts!$D$7)/12,2)</f>
        <v/>
      </c>
      <c r="N133" s="44">
        <f>MIN(N(Debts!$E$7),Q132+M133)</f>
        <v/>
      </c>
      <c r="O133" s="44">
        <f>Q132+M133-N133</f>
        <v/>
      </c>
      <c r="P133" s="44" t="n">
        <v>0</v>
      </c>
      <c r="Q133" s="44">
        <f>ROUND(O133-P133,2)</f>
        <v/>
      </c>
      <c r="R133" s="44">
        <f>ROUND(V132*N(Debts!$D$8)/12,2)</f>
        <v/>
      </c>
      <c r="S133" s="44">
        <f>MIN(N(Debts!$E$8),V132+R133)</f>
        <v/>
      </c>
      <c r="T133" s="44">
        <f>V132+R133-S133</f>
        <v/>
      </c>
      <c r="U133" s="44" t="n">
        <v>0</v>
      </c>
      <c r="V133" s="44">
        <f>ROUND(T133-U133,2)</f>
        <v/>
      </c>
      <c r="W133" s="44">
        <f>ROUND(AA132*N(Debts!$D$9)/12,2)</f>
        <v/>
      </c>
      <c r="X133" s="44">
        <f>MIN(N(Debts!$E$9),AA132+W133)</f>
        <v/>
      </c>
      <c r="Y133" s="44">
        <f>AA132+W133-X133</f>
        <v/>
      </c>
      <c r="Z133" s="44" t="n">
        <v>0</v>
      </c>
      <c r="AA133" s="44">
        <f>ROUND(Y133-Z133,2)</f>
        <v/>
      </c>
      <c r="AB133" s="44">
        <f>ROUND(AF132*N(Debts!$D$10)/12,2)</f>
        <v/>
      </c>
      <c r="AC133" s="44">
        <f>MIN(N(Debts!$E$10),AF132+AB133)</f>
        <v/>
      </c>
      <c r="AD133" s="44">
        <f>AF132+AB133-AC133</f>
        <v/>
      </c>
      <c r="AE133" s="44" t="n">
        <v>0</v>
      </c>
      <c r="AF133" s="44">
        <f>ROUND(AD133-AE133,2)</f>
        <v/>
      </c>
      <c r="AG133" s="44">
        <f>ROUND(AK132*N(Debts!$D$11)/12,2)</f>
        <v/>
      </c>
      <c r="AH133" s="44">
        <f>MIN(N(Debts!$E$11),AK132+AG133)</f>
        <v/>
      </c>
      <c r="AI133" s="44">
        <f>AK132+AG133-AH133</f>
        <v/>
      </c>
      <c r="AJ133" s="44" t="n">
        <v>0</v>
      </c>
      <c r="AK133" s="44">
        <f>ROUND(AI133-AJ133,2)</f>
        <v/>
      </c>
      <c r="AL133" s="44">
        <f>ROUND(AP132*N(Debts!$D$12)/12,2)</f>
        <v/>
      </c>
      <c r="AM133" s="44">
        <f>MIN(N(Debts!$E$12),AP132+AL133)</f>
        <v/>
      </c>
      <c r="AN133" s="44">
        <f>AP132+AL133-AM133</f>
        <v/>
      </c>
      <c r="AO133" s="44" t="n">
        <v>0</v>
      </c>
      <c r="AP133" s="44">
        <f>ROUND(AN133-AO133,2)</f>
        <v/>
      </c>
      <c r="AQ133" s="44">
        <f>ROUND(AU132*N(Debts!$D$13)/12,2)</f>
        <v/>
      </c>
      <c r="AR133" s="44">
        <f>MIN(N(Debts!$E$13),AU132+AQ133)</f>
        <v/>
      </c>
      <c r="AS133" s="44">
        <f>AU132+AQ133-AR133</f>
        <v/>
      </c>
      <c r="AT133" s="44" t="n">
        <v>0</v>
      </c>
      <c r="AU133" s="44">
        <f>ROUND(AS133-AT133,2)</f>
        <v/>
      </c>
    </row>
    <row r="134">
      <c r="A134" s="43" t="n">
        <v>127</v>
      </c>
      <c r="B134" s="45">
        <f>EDATE(Plan!$C$7,A134-1)</f>
        <v/>
      </c>
      <c r="C134" s="46" t="n">
        <v>0</v>
      </c>
      <c r="D134" s="46">
        <f>SUMIF($H$6:$AU$6,"Interest",H134:AU134)</f>
        <v/>
      </c>
      <c r="E134" s="46">
        <f>SUMIF($H$6:$AU$6,"Min paid",H134:AU134)+SUMIF($H$6:$AU$6,"Extra paid",H134:AU134)</f>
        <v/>
      </c>
      <c r="F134" s="46">
        <f>SUMIF($H$6:$AU$6,"Balance",H134:AU134)</f>
        <v/>
      </c>
      <c r="G134" s="47">
        <f>IF(AND(F134&lt;=0.005,F133&gt;0.005),A134,"")</f>
        <v/>
      </c>
      <c r="H134" s="44">
        <f>ROUND(L133*N(Debts!$D$6)/12,2)</f>
        <v/>
      </c>
      <c r="I134" s="44">
        <f>MIN(N(Debts!$E$6),L133+H134)</f>
        <v/>
      </c>
      <c r="J134" s="44">
        <f>L133+H134-I134</f>
        <v/>
      </c>
      <c r="K134" s="44" t="n">
        <v>0</v>
      </c>
      <c r="L134" s="44">
        <f>ROUND(J134-K134,2)</f>
        <v/>
      </c>
      <c r="M134" s="44">
        <f>ROUND(Q133*N(Debts!$D$7)/12,2)</f>
        <v/>
      </c>
      <c r="N134" s="44">
        <f>MIN(N(Debts!$E$7),Q133+M134)</f>
        <v/>
      </c>
      <c r="O134" s="44">
        <f>Q133+M134-N134</f>
        <v/>
      </c>
      <c r="P134" s="44" t="n">
        <v>0</v>
      </c>
      <c r="Q134" s="44">
        <f>ROUND(O134-P134,2)</f>
        <v/>
      </c>
      <c r="R134" s="44">
        <f>ROUND(V133*N(Debts!$D$8)/12,2)</f>
        <v/>
      </c>
      <c r="S134" s="44">
        <f>MIN(N(Debts!$E$8),V133+R134)</f>
        <v/>
      </c>
      <c r="T134" s="44">
        <f>V133+R134-S134</f>
        <v/>
      </c>
      <c r="U134" s="44" t="n">
        <v>0</v>
      </c>
      <c r="V134" s="44">
        <f>ROUND(T134-U134,2)</f>
        <v/>
      </c>
      <c r="W134" s="44">
        <f>ROUND(AA133*N(Debts!$D$9)/12,2)</f>
        <v/>
      </c>
      <c r="X134" s="44">
        <f>MIN(N(Debts!$E$9),AA133+W134)</f>
        <v/>
      </c>
      <c r="Y134" s="44">
        <f>AA133+W134-X134</f>
        <v/>
      </c>
      <c r="Z134" s="44" t="n">
        <v>0</v>
      </c>
      <c r="AA134" s="44">
        <f>ROUND(Y134-Z134,2)</f>
        <v/>
      </c>
      <c r="AB134" s="44">
        <f>ROUND(AF133*N(Debts!$D$10)/12,2)</f>
        <v/>
      </c>
      <c r="AC134" s="44">
        <f>MIN(N(Debts!$E$10),AF133+AB134)</f>
        <v/>
      </c>
      <c r="AD134" s="44">
        <f>AF133+AB134-AC134</f>
        <v/>
      </c>
      <c r="AE134" s="44" t="n">
        <v>0</v>
      </c>
      <c r="AF134" s="44">
        <f>ROUND(AD134-AE134,2)</f>
        <v/>
      </c>
      <c r="AG134" s="44">
        <f>ROUND(AK133*N(Debts!$D$11)/12,2)</f>
        <v/>
      </c>
      <c r="AH134" s="44">
        <f>MIN(N(Debts!$E$11),AK133+AG134)</f>
        <v/>
      </c>
      <c r="AI134" s="44">
        <f>AK133+AG134-AH134</f>
        <v/>
      </c>
      <c r="AJ134" s="44" t="n">
        <v>0</v>
      </c>
      <c r="AK134" s="44">
        <f>ROUND(AI134-AJ134,2)</f>
        <v/>
      </c>
      <c r="AL134" s="44">
        <f>ROUND(AP133*N(Debts!$D$12)/12,2)</f>
        <v/>
      </c>
      <c r="AM134" s="44">
        <f>MIN(N(Debts!$E$12),AP133+AL134)</f>
        <v/>
      </c>
      <c r="AN134" s="44">
        <f>AP133+AL134-AM134</f>
        <v/>
      </c>
      <c r="AO134" s="44" t="n">
        <v>0</v>
      </c>
      <c r="AP134" s="44">
        <f>ROUND(AN134-AO134,2)</f>
        <v/>
      </c>
      <c r="AQ134" s="44">
        <f>ROUND(AU133*N(Debts!$D$13)/12,2)</f>
        <v/>
      </c>
      <c r="AR134" s="44">
        <f>MIN(N(Debts!$E$13),AU133+AQ134)</f>
        <v/>
      </c>
      <c r="AS134" s="44">
        <f>AU133+AQ134-AR134</f>
        <v/>
      </c>
      <c r="AT134" s="44" t="n">
        <v>0</v>
      </c>
      <c r="AU134" s="44">
        <f>ROUND(AS134-AT134,2)</f>
        <v/>
      </c>
    </row>
    <row r="135">
      <c r="A135" s="43" t="n">
        <v>128</v>
      </c>
      <c r="B135" s="45">
        <f>EDATE(Plan!$C$7,A135-1)</f>
        <v/>
      </c>
      <c r="C135" s="46" t="n">
        <v>0</v>
      </c>
      <c r="D135" s="46">
        <f>SUMIF($H$6:$AU$6,"Interest",H135:AU135)</f>
        <v/>
      </c>
      <c r="E135" s="46">
        <f>SUMIF($H$6:$AU$6,"Min paid",H135:AU135)+SUMIF($H$6:$AU$6,"Extra paid",H135:AU135)</f>
        <v/>
      </c>
      <c r="F135" s="46">
        <f>SUMIF($H$6:$AU$6,"Balance",H135:AU135)</f>
        <v/>
      </c>
      <c r="G135" s="47">
        <f>IF(AND(F135&lt;=0.005,F134&gt;0.005),A135,"")</f>
        <v/>
      </c>
      <c r="H135" s="44">
        <f>ROUND(L134*N(Debts!$D$6)/12,2)</f>
        <v/>
      </c>
      <c r="I135" s="44">
        <f>MIN(N(Debts!$E$6),L134+H135)</f>
        <v/>
      </c>
      <c r="J135" s="44">
        <f>L134+H135-I135</f>
        <v/>
      </c>
      <c r="K135" s="44" t="n">
        <v>0</v>
      </c>
      <c r="L135" s="44">
        <f>ROUND(J135-K135,2)</f>
        <v/>
      </c>
      <c r="M135" s="44">
        <f>ROUND(Q134*N(Debts!$D$7)/12,2)</f>
        <v/>
      </c>
      <c r="N135" s="44">
        <f>MIN(N(Debts!$E$7),Q134+M135)</f>
        <v/>
      </c>
      <c r="O135" s="44">
        <f>Q134+M135-N135</f>
        <v/>
      </c>
      <c r="P135" s="44" t="n">
        <v>0</v>
      </c>
      <c r="Q135" s="44">
        <f>ROUND(O135-P135,2)</f>
        <v/>
      </c>
      <c r="R135" s="44">
        <f>ROUND(V134*N(Debts!$D$8)/12,2)</f>
        <v/>
      </c>
      <c r="S135" s="44">
        <f>MIN(N(Debts!$E$8),V134+R135)</f>
        <v/>
      </c>
      <c r="T135" s="44">
        <f>V134+R135-S135</f>
        <v/>
      </c>
      <c r="U135" s="44" t="n">
        <v>0</v>
      </c>
      <c r="V135" s="44">
        <f>ROUND(T135-U135,2)</f>
        <v/>
      </c>
      <c r="W135" s="44">
        <f>ROUND(AA134*N(Debts!$D$9)/12,2)</f>
        <v/>
      </c>
      <c r="X135" s="44">
        <f>MIN(N(Debts!$E$9),AA134+W135)</f>
        <v/>
      </c>
      <c r="Y135" s="44">
        <f>AA134+W135-X135</f>
        <v/>
      </c>
      <c r="Z135" s="44" t="n">
        <v>0</v>
      </c>
      <c r="AA135" s="44">
        <f>ROUND(Y135-Z135,2)</f>
        <v/>
      </c>
      <c r="AB135" s="44">
        <f>ROUND(AF134*N(Debts!$D$10)/12,2)</f>
        <v/>
      </c>
      <c r="AC135" s="44">
        <f>MIN(N(Debts!$E$10),AF134+AB135)</f>
        <v/>
      </c>
      <c r="AD135" s="44">
        <f>AF134+AB135-AC135</f>
        <v/>
      </c>
      <c r="AE135" s="44" t="n">
        <v>0</v>
      </c>
      <c r="AF135" s="44">
        <f>ROUND(AD135-AE135,2)</f>
        <v/>
      </c>
      <c r="AG135" s="44">
        <f>ROUND(AK134*N(Debts!$D$11)/12,2)</f>
        <v/>
      </c>
      <c r="AH135" s="44">
        <f>MIN(N(Debts!$E$11),AK134+AG135)</f>
        <v/>
      </c>
      <c r="AI135" s="44">
        <f>AK134+AG135-AH135</f>
        <v/>
      </c>
      <c r="AJ135" s="44" t="n">
        <v>0</v>
      </c>
      <c r="AK135" s="44">
        <f>ROUND(AI135-AJ135,2)</f>
        <v/>
      </c>
      <c r="AL135" s="44">
        <f>ROUND(AP134*N(Debts!$D$12)/12,2)</f>
        <v/>
      </c>
      <c r="AM135" s="44">
        <f>MIN(N(Debts!$E$12),AP134+AL135)</f>
        <v/>
      </c>
      <c r="AN135" s="44">
        <f>AP134+AL135-AM135</f>
        <v/>
      </c>
      <c r="AO135" s="44" t="n">
        <v>0</v>
      </c>
      <c r="AP135" s="44">
        <f>ROUND(AN135-AO135,2)</f>
        <v/>
      </c>
      <c r="AQ135" s="44">
        <f>ROUND(AU134*N(Debts!$D$13)/12,2)</f>
        <v/>
      </c>
      <c r="AR135" s="44">
        <f>MIN(N(Debts!$E$13),AU134+AQ135)</f>
        <v/>
      </c>
      <c r="AS135" s="44">
        <f>AU134+AQ135-AR135</f>
        <v/>
      </c>
      <c r="AT135" s="44" t="n">
        <v>0</v>
      </c>
      <c r="AU135" s="44">
        <f>ROUND(AS135-AT135,2)</f>
        <v/>
      </c>
    </row>
    <row r="136">
      <c r="A136" s="43" t="n">
        <v>129</v>
      </c>
      <c r="B136" s="45">
        <f>EDATE(Plan!$C$7,A136-1)</f>
        <v/>
      </c>
      <c r="C136" s="46" t="n">
        <v>0</v>
      </c>
      <c r="D136" s="46">
        <f>SUMIF($H$6:$AU$6,"Interest",H136:AU136)</f>
        <v/>
      </c>
      <c r="E136" s="46">
        <f>SUMIF($H$6:$AU$6,"Min paid",H136:AU136)+SUMIF($H$6:$AU$6,"Extra paid",H136:AU136)</f>
        <v/>
      </c>
      <c r="F136" s="46">
        <f>SUMIF($H$6:$AU$6,"Balance",H136:AU136)</f>
        <v/>
      </c>
      <c r="G136" s="47">
        <f>IF(AND(F136&lt;=0.005,F135&gt;0.005),A136,"")</f>
        <v/>
      </c>
      <c r="H136" s="44">
        <f>ROUND(L135*N(Debts!$D$6)/12,2)</f>
        <v/>
      </c>
      <c r="I136" s="44">
        <f>MIN(N(Debts!$E$6),L135+H136)</f>
        <v/>
      </c>
      <c r="J136" s="44">
        <f>L135+H136-I136</f>
        <v/>
      </c>
      <c r="K136" s="44" t="n">
        <v>0</v>
      </c>
      <c r="L136" s="44">
        <f>ROUND(J136-K136,2)</f>
        <v/>
      </c>
      <c r="M136" s="44">
        <f>ROUND(Q135*N(Debts!$D$7)/12,2)</f>
        <v/>
      </c>
      <c r="N136" s="44">
        <f>MIN(N(Debts!$E$7),Q135+M136)</f>
        <v/>
      </c>
      <c r="O136" s="44">
        <f>Q135+M136-N136</f>
        <v/>
      </c>
      <c r="P136" s="44" t="n">
        <v>0</v>
      </c>
      <c r="Q136" s="44">
        <f>ROUND(O136-P136,2)</f>
        <v/>
      </c>
      <c r="R136" s="44">
        <f>ROUND(V135*N(Debts!$D$8)/12,2)</f>
        <v/>
      </c>
      <c r="S136" s="44">
        <f>MIN(N(Debts!$E$8),V135+R136)</f>
        <v/>
      </c>
      <c r="T136" s="44">
        <f>V135+R136-S136</f>
        <v/>
      </c>
      <c r="U136" s="44" t="n">
        <v>0</v>
      </c>
      <c r="V136" s="44">
        <f>ROUND(T136-U136,2)</f>
        <v/>
      </c>
      <c r="W136" s="44">
        <f>ROUND(AA135*N(Debts!$D$9)/12,2)</f>
        <v/>
      </c>
      <c r="X136" s="44">
        <f>MIN(N(Debts!$E$9),AA135+W136)</f>
        <v/>
      </c>
      <c r="Y136" s="44">
        <f>AA135+W136-X136</f>
        <v/>
      </c>
      <c r="Z136" s="44" t="n">
        <v>0</v>
      </c>
      <c r="AA136" s="44">
        <f>ROUND(Y136-Z136,2)</f>
        <v/>
      </c>
      <c r="AB136" s="44">
        <f>ROUND(AF135*N(Debts!$D$10)/12,2)</f>
        <v/>
      </c>
      <c r="AC136" s="44">
        <f>MIN(N(Debts!$E$10),AF135+AB136)</f>
        <v/>
      </c>
      <c r="AD136" s="44">
        <f>AF135+AB136-AC136</f>
        <v/>
      </c>
      <c r="AE136" s="44" t="n">
        <v>0</v>
      </c>
      <c r="AF136" s="44">
        <f>ROUND(AD136-AE136,2)</f>
        <v/>
      </c>
      <c r="AG136" s="44">
        <f>ROUND(AK135*N(Debts!$D$11)/12,2)</f>
        <v/>
      </c>
      <c r="AH136" s="44">
        <f>MIN(N(Debts!$E$11),AK135+AG136)</f>
        <v/>
      </c>
      <c r="AI136" s="44">
        <f>AK135+AG136-AH136</f>
        <v/>
      </c>
      <c r="AJ136" s="44" t="n">
        <v>0</v>
      </c>
      <c r="AK136" s="44">
        <f>ROUND(AI136-AJ136,2)</f>
        <v/>
      </c>
      <c r="AL136" s="44">
        <f>ROUND(AP135*N(Debts!$D$12)/12,2)</f>
        <v/>
      </c>
      <c r="AM136" s="44">
        <f>MIN(N(Debts!$E$12),AP135+AL136)</f>
        <v/>
      </c>
      <c r="AN136" s="44">
        <f>AP135+AL136-AM136</f>
        <v/>
      </c>
      <c r="AO136" s="44" t="n">
        <v>0</v>
      </c>
      <c r="AP136" s="44">
        <f>ROUND(AN136-AO136,2)</f>
        <v/>
      </c>
      <c r="AQ136" s="44">
        <f>ROUND(AU135*N(Debts!$D$13)/12,2)</f>
        <v/>
      </c>
      <c r="AR136" s="44">
        <f>MIN(N(Debts!$E$13),AU135+AQ136)</f>
        <v/>
      </c>
      <c r="AS136" s="44">
        <f>AU135+AQ136-AR136</f>
        <v/>
      </c>
      <c r="AT136" s="44" t="n">
        <v>0</v>
      </c>
      <c r="AU136" s="44">
        <f>ROUND(AS136-AT136,2)</f>
        <v/>
      </c>
    </row>
    <row r="137">
      <c r="A137" s="43" t="n">
        <v>130</v>
      </c>
      <c r="B137" s="45">
        <f>EDATE(Plan!$C$7,A137-1)</f>
        <v/>
      </c>
      <c r="C137" s="46" t="n">
        <v>0</v>
      </c>
      <c r="D137" s="46">
        <f>SUMIF($H$6:$AU$6,"Interest",H137:AU137)</f>
        <v/>
      </c>
      <c r="E137" s="46">
        <f>SUMIF($H$6:$AU$6,"Min paid",H137:AU137)+SUMIF($H$6:$AU$6,"Extra paid",H137:AU137)</f>
        <v/>
      </c>
      <c r="F137" s="46">
        <f>SUMIF($H$6:$AU$6,"Balance",H137:AU137)</f>
        <v/>
      </c>
      <c r="G137" s="47">
        <f>IF(AND(F137&lt;=0.005,F136&gt;0.005),A137,"")</f>
        <v/>
      </c>
      <c r="H137" s="44">
        <f>ROUND(L136*N(Debts!$D$6)/12,2)</f>
        <v/>
      </c>
      <c r="I137" s="44">
        <f>MIN(N(Debts!$E$6),L136+H137)</f>
        <v/>
      </c>
      <c r="J137" s="44">
        <f>L136+H137-I137</f>
        <v/>
      </c>
      <c r="K137" s="44" t="n">
        <v>0</v>
      </c>
      <c r="L137" s="44">
        <f>ROUND(J137-K137,2)</f>
        <v/>
      </c>
      <c r="M137" s="44">
        <f>ROUND(Q136*N(Debts!$D$7)/12,2)</f>
        <v/>
      </c>
      <c r="N137" s="44">
        <f>MIN(N(Debts!$E$7),Q136+M137)</f>
        <v/>
      </c>
      <c r="O137" s="44">
        <f>Q136+M137-N137</f>
        <v/>
      </c>
      <c r="P137" s="44" t="n">
        <v>0</v>
      </c>
      <c r="Q137" s="44">
        <f>ROUND(O137-P137,2)</f>
        <v/>
      </c>
      <c r="R137" s="44">
        <f>ROUND(V136*N(Debts!$D$8)/12,2)</f>
        <v/>
      </c>
      <c r="S137" s="44">
        <f>MIN(N(Debts!$E$8),V136+R137)</f>
        <v/>
      </c>
      <c r="T137" s="44">
        <f>V136+R137-S137</f>
        <v/>
      </c>
      <c r="U137" s="44" t="n">
        <v>0</v>
      </c>
      <c r="V137" s="44">
        <f>ROUND(T137-U137,2)</f>
        <v/>
      </c>
      <c r="W137" s="44">
        <f>ROUND(AA136*N(Debts!$D$9)/12,2)</f>
        <v/>
      </c>
      <c r="X137" s="44">
        <f>MIN(N(Debts!$E$9),AA136+W137)</f>
        <v/>
      </c>
      <c r="Y137" s="44">
        <f>AA136+W137-X137</f>
        <v/>
      </c>
      <c r="Z137" s="44" t="n">
        <v>0</v>
      </c>
      <c r="AA137" s="44">
        <f>ROUND(Y137-Z137,2)</f>
        <v/>
      </c>
      <c r="AB137" s="44">
        <f>ROUND(AF136*N(Debts!$D$10)/12,2)</f>
        <v/>
      </c>
      <c r="AC137" s="44">
        <f>MIN(N(Debts!$E$10),AF136+AB137)</f>
        <v/>
      </c>
      <c r="AD137" s="44">
        <f>AF136+AB137-AC137</f>
        <v/>
      </c>
      <c r="AE137" s="44" t="n">
        <v>0</v>
      </c>
      <c r="AF137" s="44">
        <f>ROUND(AD137-AE137,2)</f>
        <v/>
      </c>
      <c r="AG137" s="44">
        <f>ROUND(AK136*N(Debts!$D$11)/12,2)</f>
        <v/>
      </c>
      <c r="AH137" s="44">
        <f>MIN(N(Debts!$E$11),AK136+AG137)</f>
        <v/>
      </c>
      <c r="AI137" s="44">
        <f>AK136+AG137-AH137</f>
        <v/>
      </c>
      <c r="AJ137" s="44" t="n">
        <v>0</v>
      </c>
      <c r="AK137" s="44">
        <f>ROUND(AI137-AJ137,2)</f>
        <v/>
      </c>
      <c r="AL137" s="44">
        <f>ROUND(AP136*N(Debts!$D$12)/12,2)</f>
        <v/>
      </c>
      <c r="AM137" s="44">
        <f>MIN(N(Debts!$E$12),AP136+AL137)</f>
        <v/>
      </c>
      <c r="AN137" s="44">
        <f>AP136+AL137-AM137</f>
        <v/>
      </c>
      <c r="AO137" s="44" t="n">
        <v>0</v>
      </c>
      <c r="AP137" s="44">
        <f>ROUND(AN137-AO137,2)</f>
        <v/>
      </c>
      <c r="AQ137" s="44">
        <f>ROUND(AU136*N(Debts!$D$13)/12,2)</f>
        <v/>
      </c>
      <c r="AR137" s="44">
        <f>MIN(N(Debts!$E$13),AU136+AQ137)</f>
        <v/>
      </c>
      <c r="AS137" s="44">
        <f>AU136+AQ137-AR137</f>
        <v/>
      </c>
      <c r="AT137" s="44" t="n">
        <v>0</v>
      </c>
      <c r="AU137" s="44">
        <f>ROUND(AS137-AT137,2)</f>
        <v/>
      </c>
    </row>
    <row r="138">
      <c r="A138" s="43" t="n">
        <v>131</v>
      </c>
      <c r="B138" s="45">
        <f>EDATE(Plan!$C$7,A138-1)</f>
        <v/>
      </c>
      <c r="C138" s="46" t="n">
        <v>0</v>
      </c>
      <c r="D138" s="46">
        <f>SUMIF($H$6:$AU$6,"Interest",H138:AU138)</f>
        <v/>
      </c>
      <c r="E138" s="46">
        <f>SUMIF($H$6:$AU$6,"Min paid",H138:AU138)+SUMIF($H$6:$AU$6,"Extra paid",H138:AU138)</f>
        <v/>
      </c>
      <c r="F138" s="46">
        <f>SUMIF($H$6:$AU$6,"Balance",H138:AU138)</f>
        <v/>
      </c>
      <c r="G138" s="47">
        <f>IF(AND(F138&lt;=0.005,F137&gt;0.005),A138,"")</f>
        <v/>
      </c>
      <c r="H138" s="44">
        <f>ROUND(L137*N(Debts!$D$6)/12,2)</f>
        <v/>
      </c>
      <c r="I138" s="44">
        <f>MIN(N(Debts!$E$6),L137+H138)</f>
        <v/>
      </c>
      <c r="J138" s="44">
        <f>L137+H138-I138</f>
        <v/>
      </c>
      <c r="K138" s="44" t="n">
        <v>0</v>
      </c>
      <c r="L138" s="44">
        <f>ROUND(J138-K138,2)</f>
        <v/>
      </c>
      <c r="M138" s="44">
        <f>ROUND(Q137*N(Debts!$D$7)/12,2)</f>
        <v/>
      </c>
      <c r="N138" s="44">
        <f>MIN(N(Debts!$E$7),Q137+M138)</f>
        <v/>
      </c>
      <c r="O138" s="44">
        <f>Q137+M138-N138</f>
        <v/>
      </c>
      <c r="P138" s="44" t="n">
        <v>0</v>
      </c>
      <c r="Q138" s="44">
        <f>ROUND(O138-P138,2)</f>
        <v/>
      </c>
      <c r="R138" s="44">
        <f>ROUND(V137*N(Debts!$D$8)/12,2)</f>
        <v/>
      </c>
      <c r="S138" s="44">
        <f>MIN(N(Debts!$E$8),V137+R138)</f>
        <v/>
      </c>
      <c r="T138" s="44">
        <f>V137+R138-S138</f>
        <v/>
      </c>
      <c r="U138" s="44" t="n">
        <v>0</v>
      </c>
      <c r="V138" s="44">
        <f>ROUND(T138-U138,2)</f>
        <v/>
      </c>
      <c r="W138" s="44">
        <f>ROUND(AA137*N(Debts!$D$9)/12,2)</f>
        <v/>
      </c>
      <c r="X138" s="44">
        <f>MIN(N(Debts!$E$9),AA137+W138)</f>
        <v/>
      </c>
      <c r="Y138" s="44">
        <f>AA137+W138-X138</f>
        <v/>
      </c>
      <c r="Z138" s="44" t="n">
        <v>0</v>
      </c>
      <c r="AA138" s="44">
        <f>ROUND(Y138-Z138,2)</f>
        <v/>
      </c>
      <c r="AB138" s="44">
        <f>ROUND(AF137*N(Debts!$D$10)/12,2)</f>
        <v/>
      </c>
      <c r="AC138" s="44">
        <f>MIN(N(Debts!$E$10),AF137+AB138)</f>
        <v/>
      </c>
      <c r="AD138" s="44">
        <f>AF137+AB138-AC138</f>
        <v/>
      </c>
      <c r="AE138" s="44" t="n">
        <v>0</v>
      </c>
      <c r="AF138" s="44">
        <f>ROUND(AD138-AE138,2)</f>
        <v/>
      </c>
      <c r="AG138" s="44">
        <f>ROUND(AK137*N(Debts!$D$11)/12,2)</f>
        <v/>
      </c>
      <c r="AH138" s="44">
        <f>MIN(N(Debts!$E$11),AK137+AG138)</f>
        <v/>
      </c>
      <c r="AI138" s="44">
        <f>AK137+AG138-AH138</f>
        <v/>
      </c>
      <c r="AJ138" s="44" t="n">
        <v>0</v>
      </c>
      <c r="AK138" s="44">
        <f>ROUND(AI138-AJ138,2)</f>
        <v/>
      </c>
      <c r="AL138" s="44">
        <f>ROUND(AP137*N(Debts!$D$12)/12,2)</f>
        <v/>
      </c>
      <c r="AM138" s="44">
        <f>MIN(N(Debts!$E$12),AP137+AL138)</f>
        <v/>
      </c>
      <c r="AN138" s="44">
        <f>AP137+AL138-AM138</f>
        <v/>
      </c>
      <c r="AO138" s="44" t="n">
        <v>0</v>
      </c>
      <c r="AP138" s="44">
        <f>ROUND(AN138-AO138,2)</f>
        <v/>
      </c>
      <c r="AQ138" s="44">
        <f>ROUND(AU137*N(Debts!$D$13)/12,2)</f>
        <v/>
      </c>
      <c r="AR138" s="44">
        <f>MIN(N(Debts!$E$13),AU137+AQ138)</f>
        <v/>
      </c>
      <c r="AS138" s="44">
        <f>AU137+AQ138-AR138</f>
        <v/>
      </c>
      <c r="AT138" s="44" t="n">
        <v>0</v>
      </c>
      <c r="AU138" s="44">
        <f>ROUND(AS138-AT138,2)</f>
        <v/>
      </c>
    </row>
    <row r="139">
      <c r="A139" s="43" t="n">
        <v>132</v>
      </c>
      <c r="B139" s="45">
        <f>EDATE(Plan!$C$7,A139-1)</f>
        <v/>
      </c>
      <c r="C139" s="46" t="n">
        <v>0</v>
      </c>
      <c r="D139" s="46">
        <f>SUMIF($H$6:$AU$6,"Interest",H139:AU139)</f>
        <v/>
      </c>
      <c r="E139" s="46">
        <f>SUMIF($H$6:$AU$6,"Min paid",H139:AU139)+SUMIF($H$6:$AU$6,"Extra paid",H139:AU139)</f>
        <v/>
      </c>
      <c r="F139" s="46">
        <f>SUMIF($H$6:$AU$6,"Balance",H139:AU139)</f>
        <v/>
      </c>
      <c r="G139" s="47">
        <f>IF(AND(F139&lt;=0.005,F138&gt;0.005),A139,"")</f>
        <v/>
      </c>
      <c r="H139" s="44">
        <f>ROUND(L138*N(Debts!$D$6)/12,2)</f>
        <v/>
      </c>
      <c r="I139" s="44">
        <f>MIN(N(Debts!$E$6),L138+H139)</f>
        <v/>
      </c>
      <c r="J139" s="44">
        <f>L138+H139-I139</f>
        <v/>
      </c>
      <c r="K139" s="44" t="n">
        <v>0</v>
      </c>
      <c r="L139" s="44">
        <f>ROUND(J139-K139,2)</f>
        <v/>
      </c>
      <c r="M139" s="44">
        <f>ROUND(Q138*N(Debts!$D$7)/12,2)</f>
        <v/>
      </c>
      <c r="N139" s="44">
        <f>MIN(N(Debts!$E$7),Q138+M139)</f>
        <v/>
      </c>
      <c r="O139" s="44">
        <f>Q138+M139-N139</f>
        <v/>
      </c>
      <c r="P139" s="44" t="n">
        <v>0</v>
      </c>
      <c r="Q139" s="44">
        <f>ROUND(O139-P139,2)</f>
        <v/>
      </c>
      <c r="R139" s="44">
        <f>ROUND(V138*N(Debts!$D$8)/12,2)</f>
        <v/>
      </c>
      <c r="S139" s="44">
        <f>MIN(N(Debts!$E$8),V138+R139)</f>
        <v/>
      </c>
      <c r="T139" s="44">
        <f>V138+R139-S139</f>
        <v/>
      </c>
      <c r="U139" s="44" t="n">
        <v>0</v>
      </c>
      <c r="V139" s="44">
        <f>ROUND(T139-U139,2)</f>
        <v/>
      </c>
      <c r="W139" s="44">
        <f>ROUND(AA138*N(Debts!$D$9)/12,2)</f>
        <v/>
      </c>
      <c r="X139" s="44">
        <f>MIN(N(Debts!$E$9),AA138+W139)</f>
        <v/>
      </c>
      <c r="Y139" s="44">
        <f>AA138+W139-X139</f>
        <v/>
      </c>
      <c r="Z139" s="44" t="n">
        <v>0</v>
      </c>
      <c r="AA139" s="44">
        <f>ROUND(Y139-Z139,2)</f>
        <v/>
      </c>
      <c r="AB139" s="44">
        <f>ROUND(AF138*N(Debts!$D$10)/12,2)</f>
        <v/>
      </c>
      <c r="AC139" s="44">
        <f>MIN(N(Debts!$E$10),AF138+AB139)</f>
        <v/>
      </c>
      <c r="AD139" s="44">
        <f>AF138+AB139-AC139</f>
        <v/>
      </c>
      <c r="AE139" s="44" t="n">
        <v>0</v>
      </c>
      <c r="AF139" s="44">
        <f>ROUND(AD139-AE139,2)</f>
        <v/>
      </c>
      <c r="AG139" s="44">
        <f>ROUND(AK138*N(Debts!$D$11)/12,2)</f>
        <v/>
      </c>
      <c r="AH139" s="44">
        <f>MIN(N(Debts!$E$11),AK138+AG139)</f>
        <v/>
      </c>
      <c r="AI139" s="44">
        <f>AK138+AG139-AH139</f>
        <v/>
      </c>
      <c r="AJ139" s="44" t="n">
        <v>0</v>
      </c>
      <c r="AK139" s="44">
        <f>ROUND(AI139-AJ139,2)</f>
        <v/>
      </c>
      <c r="AL139" s="44">
        <f>ROUND(AP138*N(Debts!$D$12)/12,2)</f>
        <v/>
      </c>
      <c r="AM139" s="44">
        <f>MIN(N(Debts!$E$12),AP138+AL139)</f>
        <v/>
      </c>
      <c r="AN139" s="44">
        <f>AP138+AL139-AM139</f>
        <v/>
      </c>
      <c r="AO139" s="44" t="n">
        <v>0</v>
      </c>
      <c r="AP139" s="44">
        <f>ROUND(AN139-AO139,2)</f>
        <v/>
      </c>
      <c r="AQ139" s="44">
        <f>ROUND(AU138*N(Debts!$D$13)/12,2)</f>
        <v/>
      </c>
      <c r="AR139" s="44">
        <f>MIN(N(Debts!$E$13),AU138+AQ139)</f>
        <v/>
      </c>
      <c r="AS139" s="44">
        <f>AU138+AQ139-AR139</f>
        <v/>
      </c>
      <c r="AT139" s="44" t="n">
        <v>0</v>
      </c>
      <c r="AU139" s="44">
        <f>ROUND(AS139-AT139,2)</f>
        <v/>
      </c>
    </row>
    <row r="140">
      <c r="A140" s="43" t="n">
        <v>133</v>
      </c>
      <c r="B140" s="45">
        <f>EDATE(Plan!$C$7,A140-1)</f>
        <v/>
      </c>
      <c r="C140" s="46" t="n">
        <v>0</v>
      </c>
      <c r="D140" s="46">
        <f>SUMIF($H$6:$AU$6,"Interest",H140:AU140)</f>
        <v/>
      </c>
      <c r="E140" s="46">
        <f>SUMIF($H$6:$AU$6,"Min paid",H140:AU140)+SUMIF($H$6:$AU$6,"Extra paid",H140:AU140)</f>
        <v/>
      </c>
      <c r="F140" s="46">
        <f>SUMIF($H$6:$AU$6,"Balance",H140:AU140)</f>
        <v/>
      </c>
      <c r="G140" s="47">
        <f>IF(AND(F140&lt;=0.005,F139&gt;0.005),A140,"")</f>
        <v/>
      </c>
      <c r="H140" s="44">
        <f>ROUND(L139*N(Debts!$D$6)/12,2)</f>
        <v/>
      </c>
      <c r="I140" s="44">
        <f>MIN(N(Debts!$E$6),L139+H140)</f>
        <v/>
      </c>
      <c r="J140" s="44">
        <f>L139+H140-I140</f>
        <v/>
      </c>
      <c r="K140" s="44" t="n">
        <v>0</v>
      </c>
      <c r="L140" s="44">
        <f>ROUND(J140-K140,2)</f>
        <v/>
      </c>
      <c r="M140" s="44">
        <f>ROUND(Q139*N(Debts!$D$7)/12,2)</f>
        <v/>
      </c>
      <c r="N140" s="44">
        <f>MIN(N(Debts!$E$7),Q139+M140)</f>
        <v/>
      </c>
      <c r="O140" s="44">
        <f>Q139+M140-N140</f>
        <v/>
      </c>
      <c r="P140" s="44" t="n">
        <v>0</v>
      </c>
      <c r="Q140" s="44">
        <f>ROUND(O140-P140,2)</f>
        <v/>
      </c>
      <c r="R140" s="44">
        <f>ROUND(V139*N(Debts!$D$8)/12,2)</f>
        <v/>
      </c>
      <c r="S140" s="44">
        <f>MIN(N(Debts!$E$8),V139+R140)</f>
        <v/>
      </c>
      <c r="T140" s="44">
        <f>V139+R140-S140</f>
        <v/>
      </c>
      <c r="U140" s="44" t="n">
        <v>0</v>
      </c>
      <c r="V140" s="44">
        <f>ROUND(T140-U140,2)</f>
        <v/>
      </c>
      <c r="W140" s="44">
        <f>ROUND(AA139*N(Debts!$D$9)/12,2)</f>
        <v/>
      </c>
      <c r="X140" s="44">
        <f>MIN(N(Debts!$E$9),AA139+W140)</f>
        <v/>
      </c>
      <c r="Y140" s="44">
        <f>AA139+W140-X140</f>
        <v/>
      </c>
      <c r="Z140" s="44" t="n">
        <v>0</v>
      </c>
      <c r="AA140" s="44">
        <f>ROUND(Y140-Z140,2)</f>
        <v/>
      </c>
      <c r="AB140" s="44">
        <f>ROUND(AF139*N(Debts!$D$10)/12,2)</f>
        <v/>
      </c>
      <c r="AC140" s="44">
        <f>MIN(N(Debts!$E$10),AF139+AB140)</f>
        <v/>
      </c>
      <c r="AD140" s="44">
        <f>AF139+AB140-AC140</f>
        <v/>
      </c>
      <c r="AE140" s="44" t="n">
        <v>0</v>
      </c>
      <c r="AF140" s="44">
        <f>ROUND(AD140-AE140,2)</f>
        <v/>
      </c>
      <c r="AG140" s="44">
        <f>ROUND(AK139*N(Debts!$D$11)/12,2)</f>
        <v/>
      </c>
      <c r="AH140" s="44">
        <f>MIN(N(Debts!$E$11),AK139+AG140)</f>
        <v/>
      </c>
      <c r="AI140" s="44">
        <f>AK139+AG140-AH140</f>
        <v/>
      </c>
      <c r="AJ140" s="44" t="n">
        <v>0</v>
      </c>
      <c r="AK140" s="44">
        <f>ROUND(AI140-AJ140,2)</f>
        <v/>
      </c>
      <c r="AL140" s="44">
        <f>ROUND(AP139*N(Debts!$D$12)/12,2)</f>
        <v/>
      </c>
      <c r="AM140" s="44">
        <f>MIN(N(Debts!$E$12),AP139+AL140)</f>
        <v/>
      </c>
      <c r="AN140" s="44">
        <f>AP139+AL140-AM140</f>
        <v/>
      </c>
      <c r="AO140" s="44" t="n">
        <v>0</v>
      </c>
      <c r="AP140" s="44">
        <f>ROUND(AN140-AO140,2)</f>
        <v/>
      </c>
      <c r="AQ140" s="44">
        <f>ROUND(AU139*N(Debts!$D$13)/12,2)</f>
        <v/>
      </c>
      <c r="AR140" s="44">
        <f>MIN(N(Debts!$E$13),AU139+AQ140)</f>
        <v/>
      </c>
      <c r="AS140" s="44">
        <f>AU139+AQ140-AR140</f>
        <v/>
      </c>
      <c r="AT140" s="44" t="n">
        <v>0</v>
      </c>
      <c r="AU140" s="44">
        <f>ROUND(AS140-AT140,2)</f>
        <v/>
      </c>
    </row>
    <row r="141">
      <c r="A141" s="43" t="n">
        <v>134</v>
      </c>
      <c r="B141" s="45">
        <f>EDATE(Plan!$C$7,A141-1)</f>
        <v/>
      </c>
      <c r="C141" s="46" t="n">
        <v>0</v>
      </c>
      <c r="D141" s="46">
        <f>SUMIF($H$6:$AU$6,"Interest",H141:AU141)</f>
        <v/>
      </c>
      <c r="E141" s="46">
        <f>SUMIF($H$6:$AU$6,"Min paid",H141:AU141)+SUMIF($H$6:$AU$6,"Extra paid",H141:AU141)</f>
        <v/>
      </c>
      <c r="F141" s="46">
        <f>SUMIF($H$6:$AU$6,"Balance",H141:AU141)</f>
        <v/>
      </c>
      <c r="G141" s="47">
        <f>IF(AND(F141&lt;=0.005,F140&gt;0.005),A141,"")</f>
        <v/>
      </c>
      <c r="H141" s="44">
        <f>ROUND(L140*N(Debts!$D$6)/12,2)</f>
        <v/>
      </c>
      <c r="I141" s="44">
        <f>MIN(N(Debts!$E$6),L140+H141)</f>
        <v/>
      </c>
      <c r="J141" s="44">
        <f>L140+H141-I141</f>
        <v/>
      </c>
      <c r="K141" s="44" t="n">
        <v>0</v>
      </c>
      <c r="L141" s="44">
        <f>ROUND(J141-K141,2)</f>
        <v/>
      </c>
      <c r="M141" s="44">
        <f>ROUND(Q140*N(Debts!$D$7)/12,2)</f>
        <v/>
      </c>
      <c r="N141" s="44">
        <f>MIN(N(Debts!$E$7),Q140+M141)</f>
        <v/>
      </c>
      <c r="O141" s="44">
        <f>Q140+M141-N141</f>
        <v/>
      </c>
      <c r="P141" s="44" t="n">
        <v>0</v>
      </c>
      <c r="Q141" s="44">
        <f>ROUND(O141-P141,2)</f>
        <v/>
      </c>
      <c r="R141" s="44">
        <f>ROUND(V140*N(Debts!$D$8)/12,2)</f>
        <v/>
      </c>
      <c r="S141" s="44">
        <f>MIN(N(Debts!$E$8),V140+R141)</f>
        <v/>
      </c>
      <c r="T141" s="44">
        <f>V140+R141-S141</f>
        <v/>
      </c>
      <c r="U141" s="44" t="n">
        <v>0</v>
      </c>
      <c r="V141" s="44">
        <f>ROUND(T141-U141,2)</f>
        <v/>
      </c>
      <c r="W141" s="44">
        <f>ROUND(AA140*N(Debts!$D$9)/12,2)</f>
        <v/>
      </c>
      <c r="X141" s="44">
        <f>MIN(N(Debts!$E$9),AA140+W141)</f>
        <v/>
      </c>
      <c r="Y141" s="44">
        <f>AA140+W141-X141</f>
        <v/>
      </c>
      <c r="Z141" s="44" t="n">
        <v>0</v>
      </c>
      <c r="AA141" s="44">
        <f>ROUND(Y141-Z141,2)</f>
        <v/>
      </c>
      <c r="AB141" s="44">
        <f>ROUND(AF140*N(Debts!$D$10)/12,2)</f>
        <v/>
      </c>
      <c r="AC141" s="44">
        <f>MIN(N(Debts!$E$10),AF140+AB141)</f>
        <v/>
      </c>
      <c r="AD141" s="44">
        <f>AF140+AB141-AC141</f>
        <v/>
      </c>
      <c r="AE141" s="44" t="n">
        <v>0</v>
      </c>
      <c r="AF141" s="44">
        <f>ROUND(AD141-AE141,2)</f>
        <v/>
      </c>
      <c r="AG141" s="44">
        <f>ROUND(AK140*N(Debts!$D$11)/12,2)</f>
        <v/>
      </c>
      <c r="AH141" s="44">
        <f>MIN(N(Debts!$E$11),AK140+AG141)</f>
        <v/>
      </c>
      <c r="AI141" s="44">
        <f>AK140+AG141-AH141</f>
        <v/>
      </c>
      <c r="AJ141" s="44" t="n">
        <v>0</v>
      </c>
      <c r="AK141" s="44">
        <f>ROUND(AI141-AJ141,2)</f>
        <v/>
      </c>
      <c r="AL141" s="44">
        <f>ROUND(AP140*N(Debts!$D$12)/12,2)</f>
        <v/>
      </c>
      <c r="AM141" s="44">
        <f>MIN(N(Debts!$E$12),AP140+AL141)</f>
        <v/>
      </c>
      <c r="AN141" s="44">
        <f>AP140+AL141-AM141</f>
        <v/>
      </c>
      <c r="AO141" s="44" t="n">
        <v>0</v>
      </c>
      <c r="AP141" s="44">
        <f>ROUND(AN141-AO141,2)</f>
        <v/>
      </c>
      <c r="AQ141" s="44">
        <f>ROUND(AU140*N(Debts!$D$13)/12,2)</f>
        <v/>
      </c>
      <c r="AR141" s="44">
        <f>MIN(N(Debts!$E$13),AU140+AQ141)</f>
        <v/>
      </c>
      <c r="AS141" s="44">
        <f>AU140+AQ141-AR141</f>
        <v/>
      </c>
      <c r="AT141" s="44" t="n">
        <v>0</v>
      </c>
      <c r="AU141" s="44">
        <f>ROUND(AS141-AT141,2)</f>
        <v/>
      </c>
    </row>
    <row r="142">
      <c r="A142" s="43" t="n">
        <v>135</v>
      </c>
      <c r="B142" s="45">
        <f>EDATE(Plan!$C$7,A142-1)</f>
        <v/>
      </c>
      <c r="C142" s="46" t="n">
        <v>0</v>
      </c>
      <c r="D142" s="46">
        <f>SUMIF($H$6:$AU$6,"Interest",H142:AU142)</f>
        <v/>
      </c>
      <c r="E142" s="46">
        <f>SUMIF($H$6:$AU$6,"Min paid",H142:AU142)+SUMIF($H$6:$AU$6,"Extra paid",H142:AU142)</f>
        <v/>
      </c>
      <c r="F142" s="46">
        <f>SUMIF($H$6:$AU$6,"Balance",H142:AU142)</f>
        <v/>
      </c>
      <c r="G142" s="47">
        <f>IF(AND(F142&lt;=0.005,F141&gt;0.005),A142,"")</f>
        <v/>
      </c>
      <c r="H142" s="44">
        <f>ROUND(L141*N(Debts!$D$6)/12,2)</f>
        <v/>
      </c>
      <c r="I142" s="44">
        <f>MIN(N(Debts!$E$6),L141+H142)</f>
        <v/>
      </c>
      <c r="J142" s="44">
        <f>L141+H142-I142</f>
        <v/>
      </c>
      <c r="K142" s="44" t="n">
        <v>0</v>
      </c>
      <c r="L142" s="44">
        <f>ROUND(J142-K142,2)</f>
        <v/>
      </c>
      <c r="M142" s="44">
        <f>ROUND(Q141*N(Debts!$D$7)/12,2)</f>
        <v/>
      </c>
      <c r="N142" s="44">
        <f>MIN(N(Debts!$E$7),Q141+M142)</f>
        <v/>
      </c>
      <c r="O142" s="44">
        <f>Q141+M142-N142</f>
        <v/>
      </c>
      <c r="P142" s="44" t="n">
        <v>0</v>
      </c>
      <c r="Q142" s="44">
        <f>ROUND(O142-P142,2)</f>
        <v/>
      </c>
      <c r="R142" s="44">
        <f>ROUND(V141*N(Debts!$D$8)/12,2)</f>
        <v/>
      </c>
      <c r="S142" s="44">
        <f>MIN(N(Debts!$E$8),V141+R142)</f>
        <v/>
      </c>
      <c r="T142" s="44">
        <f>V141+R142-S142</f>
        <v/>
      </c>
      <c r="U142" s="44" t="n">
        <v>0</v>
      </c>
      <c r="V142" s="44">
        <f>ROUND(T142-U142,2)</f>
        <v/>
      </c>
      <c r="W142" s="44">
        <f>ROUND(AA141*N(Debts!$D$9)/12,2)</f>
        <v/>
      </c>
      <c r="X142" s="44">
        <f>MIN(N(Debts!$E$9),AA141+W142)</f>
        <v/>
      </c>
      <c r="Y142" s="44">
        <f>AA141+W142-X142</f>
        <v/>
      </c>
      <c r="Z142" s="44" t="n">
        <v>0</v>
      </c>
      <c r="AA142" s="44">
        <f>ROUND(Y142-Z142,2)</f>
        <v/>
      </c>
      <c r="AB142" s="44">
        <f>ROUND(AF141*N(Debts!$D$10)/12,2)</f>
        <v/>
      </c>
      <c r="AC142" s="44">
        <f>MIN(N(Debts!$E$10),AF141+AB142)</f>
        <v/>
      </c>
      <c r="AD142" s="44">
        <f>AF141+AB142-AC142</f>
        <v/>
      </c>
      <c r="AE142" s="44" t="n">
        <v>0</v>
      </c>
      <c r="AF142" s="44">
        <f>ROUND(AD142-AE142,2)</f>
        <v/>
      </c>
      <c r="AG142" s="44">
        <f>ROUND(AK141*N(Debts!$D$11)/12,2)</f>
        <v/>
      </c>
      <c r="AH142" s="44">
        <f>MIN(N(Debts!$E$11),AK141+AG142)</f>
        <v/>
      </c>
      <c r="AI142" s="44">
        <f>AK141+AG142-AH142</f>
        <v/>
      </c>
      <c r="AJ142" s="44" t="n">
        <v>0</v>
      </c>
      <c r="AK142" s="44">
        <f>ROUND(AI142-AJ142,2)</f>
        <v/>
      </c>
      <c r="AL142" s="44">
        <f>ROUND(AP141*N(Debts!$D$12)/12,2)</f>
        <v/>
      </c>
      <c r="AM142" s="44">
        <f>MIN(N(Debts!$E$12),AP141+AL142)</f>
        <v/>
      </c>
      <c r="AN142" s="44">
        <f>AP141+AL142-AM142</f>
        <v/>
      </c>
      <c r="AO142" s="44" t="n">
        <v>0</v>
      </c>
      <c r="AP142" s="44">
        <f>ROUND(AN142-AO142,2)</f>
        <v/>
      </c>
      <c r="AQ142" s="44">
        <f>ROUND(AU141*N(Debts!$D$13)/12,2)</f>
        <v/>
      </c>
      <c r="AR142" s="44">
        <f>MIN(N(Debts!$E$13),AU141+AQ142)</f>
        <v/>
      </c>
      <c r="AS142" s="44">
        <f>AU141+AQ142-AR142</f>
        <v/>
      </c>
      <c r="AT142" s="44" t="n">
        <v>0</v>
      </c>
      <c r="AU142" s="44">
        <f>ROUND(AS142-AT142,2)</f>
        <v/>
      </c>
    </row>
    <row r="143">
      <c r="A143" s="43" t="n">
        <v>136</v>
      </c>
      <c r="B143" s="45">
        <f>EDATE(Plan!$C$7,A143-1)</f>
        <v/>
      </c>
      <c r="C143" s="46" t="n">
        <v>0</v>
      </c>
      <c r="D143" s="46">
        <f>SUMIF($H$6:$AU$6,"Interest",H143:AU143)</f>
        <v/>
      </c>
      <c r="E143" s="46">
        <f>SUMIF($H$6:$AU$6,"Min paid",H143:AU143)+SUMIF($H$6:$AU$6,"Extra paid",H143:AU143)</f>
        <v/>
      </c>
      <c r="F143" s="46">
        <f>SUMIF($H$6:$AU$6,"Balance",H143:AU143)</f>
        <v/>
      </c>
      <c r="G143" s="47">
        <f>IF(AND(F143&lt;=0.005,F142&gt;0.005),A143,"")</f>
        <v/>
      </c>
      <c r="H143" s="44">
        <f>ROUND(L142*N(Debts!$D$6)/12,2)</f>
        <v/>
      </c>
      <c r="I143" s="44">
        <f>MIN(N(Debts!$E$6),L142+H143)</f>
        <v/>
      </c>
      <c r="J143" s="44">
        <f>L142+H143-I143</f>
        <v/>
      </c>
      <c r="K143" s="44" t="n">
        <v>0</v>
      </c>
      <c r="L143" s="44">
        <f>ROUND(J143-K143,2)</f>
        <v/>
      </c>
      <c r="M143" s="44">
        <f>ROUND(Q142*N(Debts!$D$7)/12,2)</f>
        <v/>
      </c>
      <c r="N143" s="44">
        <f>MIN(N(Debts!$E$7),Q142+M143)</f>
        <v/>
      </c>
      <c r="O143" s="44">
        <f>Q142+M143-N143</f>
        <v/>
      </c>
      <c r="P143" s="44" t="n">
        <v>0</v>
      </c>
      <c r="Q143" s="44">
        <f>ROUND(O143-P143,2)</f>
        <v/>
      </c>
      <c r="R143" s="44">
        <f>ROUND(V142*N(Debts!$D$8)/12,2)</f>
        <v/>
      </c>
      <c r="S143" s="44">
        <f>MIN(N(Debts!$E$8),V142+R143)</f>
        <v/>
      </c>
      <c r="T143" s="44">
        <f>V142+R143-S143</f>
        <v/>
      </c>
      <c r="U143" s="44" t="n">
        <v>0</v>
      </c>
      <c r="V143" s="44">
        <f>ROUND(T143-U143,2)</f>
        <v/>
      </c>
      <c r="W143" s="44">
        <f>ROUND(AA142*N(Debts!$D$9)/12,2)</f>
        <v/>
      </c>
      <c r="X143" s="44">
        <f>MIN(N(Debts!$E$9),AA142+W143)</f>
        <v/>
      </c>
      <c r="Y143" s="44">
        <f>AA142+W143-X143</f>
        <v/>
      </c>
      <c r="Z143" s="44" t="n">
        <v>0</v>
      </c>
      <c r="AA143" s="44">
        <f>ROUND(Y143-Z143,2)</f>
        <v/>
      </c>
      <c r="AB143" s="44">
        <f>ROUND(AF142*N(Debts!$D$10)/12,2)</f>
        <v/>
      </c>
      <c r="AC143" s="44">
        <f>MIN(N(Debts!$E$10),AF142+AB143)</f>
        <v/>
      </c>
      <c r="AD143" s="44">
        <f>AF142+AB143-AC143</f>
        <v/>
      </c>
      <c r="AE143" s="44" t="n">
        <v>0</v>
      </c>
      <c r="AF143" s="44">
        <f>ROUND(AD143-AE143,2)</f>
        <v/>
      </c>
      <c r="AG143" s="44">
        <f>ROUND(AK142*N(Debts!$D$11)/12,2)</f>
        <v/>
      </c>
      <c r="AH143" s="44">
        <f>MIN(N(Debts!$E$11),AK142+AG143)</f>
        <v/>
      </c>
      <c r="AI143" s="44">
        <f>AK142+AG143-AH143</f>
        <v/>
      </c>
      <c r="AJ143" s="44" t="n">
        <v>0</v>
      </c>
      <c r="AK143" s="44">
        <f>ROUND(AI143-AJ143,2)</f>
        <v/>
      </c>
      <c r="AL143" s="44">
        <f>ROUND(AP142*N(Debts!$D$12)/12,2)</f>
        <v/>
      </c>
      <c r="AM143" s="44">
        <f>MIN(N(Debts!$E$12),AP142+AL143)</f>
        <v/>
      </c>
      <c r="AN143" s="44">
        <f>AP142+AL143-AM143</f>
        <v/>
      </c>
      <c r="AO143" s="44" t="n">
        <v>0</v>
      </c>
      <c r="AP143" s="44">
        <f>ROUND(AN143-AO143,2)</f>
        <v/>
      </c>
      <c r="AQ143" s="44">
        <f>ROUND(AU142*N(Debts!$D$13)/12,2)</f>
        <v/>
      </c>
      <c r="AR143" s="44">
        <f>MIN(N(Debts!$E$13),AU142+AQ143)</f>
        <v/>
      </c>
      <c r="AS143" s="44">
        <f>AU142+AQ143-AR143</f>
        <v/>
      </c>
      <c r="AT143" s="44" t="n">
        <v>0</v>
      </c>
      <c r="AU143" s="44">
        <f>ROUND(AS143-AT143,2)</f>
        <v/>
      </c>
    </row>
    <row r="144">
      <c r="A144" s="43" t="n">
        <v>137</v>
      </c>
      <c r="B144" s="45">
        <f>EDATE(Plan!$C$7,A144-1)</f>
        <v/>
      </c>
      <c r="C144" s="46" t="n">
        <v>0</v>
      </c>
      <c r="D144" s="46">
        <f>SUMIF($H$6:$AU$6,"Interest",H144:AU144)</f>
        <v/>
      </c>
      <c r="E144" s="46">
        <f>SUMIF($H$6:$AU$6,"Min paid",H144:AU144)+SUMIF($H$6:$AU$6,"Extra paid",H144:AU144)</f>
        <v/>
      </c>
      <c r="F144" s="46">
        <f>SUMIF($H$6:$AU$6,"Balance",H144:AU144)</f>
        <v/>
      </c>
      <c r="G144" s="47">
        <f>IF(AND(F144&lt;=0.005,F143&gt;0.005),A144,"")</f>
        <v/>
      </c>
      <c r="H144" s="44">
        <f>ROUND(L143*N(Debts!$D$6)/12,2)</f>
        <v/>
      </c>
      <c r="I144" s="44">
        <f>MIN(N(Debts!$E$6),L143+H144)</f>
        <v/>
      </c>
      <c r="J144" s="44">
        <f>L143+H144-I144</f>
        <v/>
      </c>
      <c r="K144" s="44" t="n">
        <v>0</v>
      </c>
      <c r="L144" s="44">
        <f>ROUND(J144-K144,2)</f>
        <v/>
      </c>
      <c r="M144" s="44">
        <f>ROUND(Q143*N(Debts!$D$7)/12,2)</f>
        <v/>
      </c>
      <c r="N144" s="44">
        <f>MIN(N(Debts!$E$7),Q143+M144)</f>
        <v/>
      </c>
      <c r="O144" s="44">
        <f>Q143+M144-N144</f>
        <v/>
      </c>
      <c r="P144" s="44" t="n">
        <v>0</v>
      </c>
      <c r="Q144" s="44">
        <f>ROUND(O144-P144,2)</f>
        <v/>
      </c>
      <c r="R144" s="44">
        <f>ROUND(V143*N(Debts!$D$8)/12,2)</f>
        <v/>
      </c>
      <c r="S144" s="44">
        <f>MIN(N(Debts!$E$8),V143+R144)</f>
        <v/>
      </c>
      <c r="T144" s="44">
        <f>V143+R144-S144</f>
        <v/>
      </c>
      <c r="U144" s="44" t="n">
        <v>0</v>
      </c>
      <c r="V144" s="44">
        <f>ROUND(T144-U144,2)</f>
        <v/>
      </c>
      <c r="W144" s="44">
        <f>ROUND(AA143*N(Debts!$D$9)/12,2)</f>
        <v/>
      </c>
      <c r="X144" s="44">
        <f>MIN(N(Debts!$E$9),AA143+W144)</f>
        <v/>
      </c>
      <c r="Y144" s="44">
        <f>AA143+W144-X144</f>
        <v/>
      </c>
      <c r="Z144" s="44" t="n">
        <v>0</v>
      </c>
      <c r="AA144" s="44">
        <f>ROUND(Y144-Z144,2)</f>
        <v/>
      </c>
      <c r="AB144" s="44">
        <f>ROUND(AF143*N(Debts!$D$10)/12,2)</f>
        <v/>
      </c>
      <c r="AC144" s="44">
        <f>MIN(N(Debts!$E$10),AF143+AB144)</f>
        <v/>
      </c>
      <c r="AD144" s="44">
        <f>AF143+AB144-AC144</f>
        <v/>
      </c>
      <c r="AE144" s="44" t="n">
        <v>0</v>
      </c>
      <c r="AF144" s="44">
        <f>ROUND(AD144-AE144,2)</f>
        <v/>
      </c>
      <c r="AG144" s="44">
        <f>ROUND(AK143*N(Debts!$D$11)/12,2)</f>
        <v/>
      </c>
      <c r="AH144" s="44">
        <f>MIN(N(Debts!$E$11),AK143+AG144)</f>
        <v/>
      </c>
      <c r="AI144" s="44">
        <f>AK143+AG144-AH144</f>
        <v/>
      </c>
      <c r="AJ144" s="44" t="n">
        <v>0</v>
      </c>
      <c r="AK144" s="44">
        <f>ROUND(AI144-AJ144,2)</f>
        <v/>
      </c>
      <c r="AL144" s="44">
        <f>ROUND(AP143*N(Debts!$D$12)/12,2)</f>
        <v/>
      </c>
      <c r="AM144" s="44">
        <f>MIN(N(Debts!$E$12),AP143+AL144)</f>
        <v/>
      </c>
      <c r="AN144" s="44">
        <f>AP143+AL144-AM144</f>
        <v/>
      </c>
      <c r="AO144" s="44" t="n">
        <v>0</v>
      </c>
      <c r="AP144" s="44">
        <f>ROUND(AN144-AO144,2)</f>
        <v/>
      </c>
      <c r="AQ144" s="44">
        <f>ROUND(AU143*N(Debts!$D$13)/12,2)</f>
        <v/>
      </c>
      <c r="AR144" s="44">
        <f>MIN(N(Debts!$E$13),AU143+AQ144)</f>
        <v/>
      </c>
      <c r="AS144" s="44">
        <f>AU143+AQ144-AR144</f>
        <v/>
      </c>
      <c r="AT144" s="44" t="n">
        <v>0</v>
      </c>
      <c r="AU144" s="44">
        <f>ROUND(AS144-AT144,2)</f>
        <v/>
      </c>
    </row>
    <row r="145">
      <c r="A145" s="43" t="n">
        <v>138</v>
      </c>
      <c r="B145" s="45">
        <f>EDATE(Plan!$C$7,A145-1)</f>
        <v/>
      </c>
      <c r="C145" s="46" t="n">
        <v>0</v>
      </c>
      <c r="D145" s="46">
        <f>SUMIF($H$6:$AU$6,"Interest",H145:AU145)</f>
        <v/>
      </c>
      <c r="E145" s="46">
        <f>SUMIF($H$6:$AU$6,"Min paid",H145:AU145)+SUMIF($H$6:$AU$6,"Extra paid",H145:AU145)</f>
        <v/>
      </c>
      <c r="F145" s="46">
        <f>SUMIF($H$6:$AU$6,"Balance",H145:AU145)</f>
        <v/>
      </c>
      <c r="G145" s="47">
        <f>IF(AND(F145&lt;=0.005,F144&gt;0.005),A145,"")</f>
        <v/>
      </c>
      <c r="H145" s="44">
        <f>ROUND(L144*N(Debts!$D$6)/12,2)</f>
        <v/>
      </c>
      <c r="I145" s="44">
        <f>MIN(N(Debts!$E$6),L144+H145)</f>
        <v/>
      </c>
      <c r="J145" s="44">
        <f>L144+H145-I145</f>
        <v/>
      </c>
      <c r="K145" s="44" t="n">
        <v>0</v>
      </c>
      <c r="L145" s="44">
        <f>ROUND(J145-K145,2)</f>
        <v/>
      </c>
      <c r="M145" s="44">
        <f>ROUND(Q144*N(Debts!$D$7)/12,2)</f>
        <v/>
      </c>
      <c r="N145" s="44">
        <f>MIN(N(Debts!$E$7),Q144+M145)</f>
        <v/>
      </c>
      <c r="O145" s="44">
        <f>Q144+M145-N145</f>
        <v/>
      </c>
      <c r="P145" s="44" t="n">
        <v>0</v>
      </c>
      <c r="Q145" s="44">
        <f>ROUND(O145-P145,2)</f>
        <v/>
      </c>
      <c r="R145" s="44">
        <f>ROUND(V144*N(Debts!$D$8)/12,2)</f>
        <v/>
      </c>
      <c r="S145" s="44">
        <f>MIN(N(Debts!$E$8),V144+R145)</f>
        <v/>
      </c>
      <c r="T145" s="44">
        <f>V144+R145-S145</f>
        <v/>
      </c>
      <c r="U145" s="44" t="n">
        <v>0</v>
      </c>
      <c r="V145" s="44">
        <f>ROUND(T145-U145,2)</f>
        <v/>
      </c>
      <c r="W145" s="44">
        <f>ROUND(AA144*N(Debts!$D$9)/12,2)</f>
        <v/>
      </c>
      <c r="X145" s="44">
        <f>MIN(N(Debts!$E$9),AA144+W145)</f>
        <v/>
      </c>
      <c r="Y145" s="44">
        <f>AA144+W145-X145</f>
        <v/>
      </c>
      <c r="Z145" s="44" t="n">
        <v>0</v>
      </c>
      <c r="AA145" s="44">
        <f>ROUND(Y145-Z145,2)</f>
        <v/>
      </c>
      <c r="AB145" s="44">
        <f>ROUND(AF144*N(Debts!$D$10)/12,2)</f>
        <v/>
      </c>
      <c r="AC145" s="44">
        <f>MIN(N(Debts!$E$10),AF144+AB145)</f>
        <v/>
      </c>
      <c r="AD145" s="44">
        <f>AF144+AB145-AC145</f>
        <v/>
      </c>
      <c r="AE145" s="44" t="n">
        <v>0</v>
      </c>
      <c r="AF145" s="44">
        <f>ROUND(AD145-AE145,2)</f>
        <v/>
      </c>
      <c r="AG145" s="44">
        <f>ROUND(AK144*N(Debts!$D$11)/12,2)</f>
        <v/>
      </c>
      <c r="AH145" s="44">
        <f>MIN(N(Debts!$E$11),AK144+AG145)</f>
        <v/>
      </c>
      <c r="AI145" s="44">
        <f>AK144+AG145-AH145</f>
        <v/>
      </c>
      <c r="AJ145" s="44" t="n">
        <v>0</v>
      </c>
      <c r="AK145" s="44">
        <f>ROUND(AI145-AJ145,2)</f>
        <v/>
      </c>
      <c r="AL145" s="44">
        <f>ROUND(AP144*N(Debts!$D$12)/12,2)</f>
        <v/>
      </c>
      <c r="AM145" s="44">
        <f>MIN(N(Debts!$E$12),AP144+AL145)</f>
        <v/>
      </c>
      <c r="AN145" s="44">
        <f>AP144+AL145-AM145</f>
        <v/>
      </c>
      <c r="AO145" s="44" t="n">
        <v>0</v>
      </c>
      <c r="AP145" s="44">
        <f>ROUND(AN145-AO145,2)</f>
        <v/>
      </c>
      <c r="AQ145" s="44">
        <f>ROUND(AU144*N(Debts!$D$13)/12,2)</f>
        <v/>
      </c>
      <c r="AR145" s="44">
        <f>MIN(N(Debts!$E$13),AU144+AQ145)</f>
        <v/>
      </c>
      <c r="AS145" s="44">
        <f>AU144+AQ145-AR145</f>
        <v/>
      </c>
      <c r="AT145" s="44" t="n">
        <v>0</v>
      </c>
      <c r="AU145" s="44">
        <f>ROUND(AS145-AT145,2)</f>
        <v/>
      </c>
    </row>
    <row r="146">
      <c r="A146" s="43" t="n">
        <v>139</v>
      </c>
      <c r="B146" s="45">
        <f>EDATE(Plan!$C$7,A146-1)</f>
        <v/>
      </c>
      <c r="C146" s="46" t="n">
        <v>0</v>
      </c>
      <c r="D146" s="46">
        <f>SUMIF($H$6:$AU$6,"Interest",H146:AU146)</f>
        <v/>
      </c>
      <c r="E146" s="46">
        <f>SUMIF($H$6:$AU$6,"Min paid",H146:AU146)+SUMIF($H$6:$AU$6,"Extra paid",H146:AU146)</f>
        <v/>
      </c>
      <c r="F146" s="46">
        <f>SUMIF($H$6:$AU$6,"Balance",H146:AU146)</f>
        <v/>
      </c>
      <c r="G146" s="47">
        <f>IF(AND(F146&lt;=0.005,F145&gt;0.005),A146,"")</f>
        <v/>
      </c>
      <c r="H146" s="44">
        <f>ROUND(L145*N(Debts!$D$6)/12,2)</f>
        <v/>
      </c>
      <c r="I146" s="44">
        <f>MIN(N(Debts!$E$6),L145+H146)</f>
        <v/>
      </c>
      <c r="J146" s="44">
        <f>L145+H146-I146</f>
        <v/>
      </c>
      <c r="K146" s="44" t="n">
        <v>0</v>
      </c>
      <c r="L146" s="44">
        <f>ROUND(J146-K146,2)</f>
        <v/>
      </c>
      <c r="M146" s="44">
        <f>ROUND(Q145*N(Debts!$D$7)/12,2)</f>
        <v/>
      </c>
      <c r="N146" s="44">
        <f>MIN(N(Debts!$E$7),Q145+M146)</f>
        <v/>
      </c>
      <c r="O146" s="44">
        <f>Q145+M146-N146</f>
        <v/>
      </c>
      <c r="P146" s="44" t="n">
        <v>0</v>
      </c>
      <c r="Q146" s="44">
        <f>ROUND(O146-P146,2)</f>
        <v/>
      </c>
      <c r="R146" s="44">
        <f>ROUND(V145*N(Debts!$D$8)/12,2)</f>
        <v/>
      </c>
      <c r="S146" s="44">
        <f>MIN(N(Debts!$E$8),V145+R146)</f>
        <v/>
      </c>
      <c r="T146" s="44">
        <f>V145+R146-S146</f>
        <v/>
      </c>
      <c r="U146" s="44" t="n">
        <v>0</v>
      </c>
      <c r="V146" s="44">
        <f>ROUND(T146-U146,2)</f>
        <v/>
      </c>
      <c r="W146" s="44">
        <f>ROUND(AA145*N(Debts!$D$9)/12,2)</f>
        <v/>
      </c>
      <c r="X146" s="44">
        <f>MIN(N(Debts!$E$9),AA145+W146)</f>
        <v/>
      </c>
      <c r="Y146" s="44">
        <f>AA145+W146-X146</f>
        <v/>
      </c>
      <c r="Z146" s="44" t="n">
        <v>0</v>
      </c>
      <c r="AA146" s="44">
        <f>ROUND(Y146-Z146,2)</f>
        <v/>
      </c>
      <c r="AB146" s="44">
        <f>ROUND(AF145*N(Debts!$D$10)/12,2)</f>
        <v/>
      </c>
      <c r="AC146" s="44">
        <f>MIN(N(Debts!$E$10),AF145+AB146)</f>
        <v/>
      </c>
      <c r="AD146" s="44">
        <f>AF145+AB146-AC146</f>
        <v/>
      </c>
      <c r="AE146" s="44" t="n">
        <v>0</v>
      </c>
      <c r="AF146" s="44">
        <f>ROUND(AD146-AE146,2)</f>
        <v/>
      </c>
      <c r="AG146" s="44">
        <f>ROUND(AK145*N(Debts!$D$11)/12,2)</f>
        <v/>
      </c>
      <c r="AH146" s="44">
        <f>MIN(N(Debts!$E$11),AK145+AG146)</f>
        <v/>
      </c>
      <c r="AI146" s="44">
        <f>AK145+AG146-AH146</f>
        <v/>
      </c>
      <c r="AJ146" s="44" t="n">
        <v>0</v>
      </c>
      <c r="AK146" s="44">
        <f>ROUND(AI146-AJ146,2)</f>
        <v/>
      </c>
      <c r="AL146" s="44">
        <f>ROUND(AP145*N(Debts!$D$12)/12,2)</f>
        <v/>
      </c>
      <c r="AM146" s="44">
        <f>MIN(N(Debts!$E$12),AP145+AL146)</f>
        <v/>
      </c>
      <c r="AN146" s="44">
        <f>AP145+AL146-AM146</f>
        <v/>
      </c>
      <c r="AO146" s="44" t="n">
        <v>0</v>
      </c>
      <c r="AP146" s="44">
        <f>ROUND(AN146-AO146,2)</f>
        <v/>
      </c>
      <c r="AQ146" s="44">
        <f>ROUND(AU145*N(Debts!$D$13)/12,2)</f>
        <v/>
      </c>
      <c r="AR146" s="44">
        <f>MIN(N(Debts!$E$13),AU145+AQ146)</f>
        <v/>
      </c>
      <c r="AS146" s="44">
        <f>AU145+AQ146-AR146</f>
        <v/>
      </c>
      <c r="AT146" s="44" t="n">
        <v>0</v>
      </c>
      <c r="AU146" s="44">
        <f>ROUND(AS146-AT146,2)</f>
        <v/>
      </c>
    </row>
    <row r="147">
      <c r="A147" s="43" t="n">
        <v>140</v>
      </c>
      <c r="B147" s="45">
        <f>EDATE(Plan!$C$7,A147-1)</f>
        <v/>
      </c>
      <c r="C147" s="46" t="n">
        <v>0</v>
      </c>
      <c r="D147" s="46">
        <f>SUMIF($H$6:$AU$6,"Interest",H147:AU147)</f>
        <v/>
      </c>
      <c r="E147" s="46">
        <f>SUMIF($H$6:$AU$6,"Min paid",H147:AU147)+SUMIF($H$6:$AU$6,"Extra paid",H147:AU147)</f>
        <v/>
      </c>
      <c r="F147" s="46">
        <f>SUMIF($H$6:$AU$6,"Balance",H147:AU147)</f>
        <v/>
      </c>
      <c r="G147" s="47">
        <f>IF(AND(F147&lt;=0.005,F146&gt;0.005),A147,"")</f>
        <v/>
      </c>
      <c r="H147" s="44">
        <f>ROUND(L146*N(Debts!$D$6)/12,2)</f>
        <v/>
      </c>
      <c r="I147" s="44">
        <f>MIN(N(Debts!$E$6),L146+H147)</f>
        <v/>
      </c>
      <c r="J147" s="44">
        <f>L146+H147-I147</f>
        <v/>
      </c>
      <c r="K147" s="44" t="n">
        <v>0</v>
      </c>
      <c r="L147" s="44">
        <f>ROUND(J147-K147,2)</f>
        <v/>
      </c>
      <c r="M147" s="44">
        <f>ROUND(Q146*N(Debts!$D$7)/12,2)</f>
        <v/>
      </c>
      <c r="N147" s="44">
        <f>MIN(N(Debts!$E$7),Q146+M147)</f>
        <v/>
      </c>
      <c r="O147" s="44">
        <f>Q146+M147-N147</f>
        <v/>
      </c>
      <c r="P147" s="44" t="n">
        <v>0</v>
      </c>
      <c r="Q147" s="44">
        <f>ROUND(O147-P147,2)</f>
        <v/>
      </c>
      <c r="R147" s="44">
        <f>ROUND(V146*N(Debts!$D$8)/12,2)</f>
        <v/>
      </c>
      <c r="S147" s="44">
        <f>MIN(N(Debts!$E$8),V146+R147)</f>
        <v/>
      </c>
      <c r="T147" s="44">
        <f>V146+R147-S147</f>
        <v/>
      </c>
      <c r="U147" s="44" t="n">
        <v>0</v>
      </c>
      <c r="V147" s="44">
        <f>ROUND(T147-U147,2)</f>
        <v/>
      </c>
      <c r="W147" s="44">
        <f>ROUND(AA146*N(Debts!$D$9)/12,2)</f>
        <v/>
      </c>
      <c r="X147" s="44">
        <f>MIN(N(Debts!$E$9),AA146+W147)</f>
        <v/>
      </c>
      <c r="Y147" s="44">
        <f>AA146+W147-X147</f>
        <v/>
      </c>
      <c r="Z147" s="44" t="n">
        <v>0</v>
      </c>
      <c r="AA147" s="44">
        <f>ROUND(Y147-Z147,2)</f>
        <v/>
      </c>
      <c r="AB147" s="44">
        <f>ROUND(AF146*N(Debts!$D$10)/12,2)</f>
        <v/>
      </c>
      <c r="AC147" s="44">
        <f>MIN(N(Debts!$E$10),AF146+AB147)</f>
        <v/>
      </c>
      <c r="AD147" s="44">
        <f>AF146+AB147-AC147</f>
        <v/>
      </c>
      <c r="AE147" s="44" t="n">
        <v>0</v>
      </c>
      <c r="AF147" s="44">
        <f>ROUND(AD147-AE147,2)</f>
        <v/>
      </c>
      <c r="AG147" s="44">
        <f>ROUND(AK146*N(Debts!$D$11)/12,2)</f>
        <v/>
      </c>
      <c r="AH147" s="44">
        <f>MIN(N(Debts!$E$11),AK146+AG147)</f>
        <v/>
      </c>
      <c r="AI147" s="44">
        <f>AK146+AG147-AH147</f>
        <v/>
      </c>
      <c r="AJ147" s="44" t="n">
        <v>0</v>
      </c>
      <c r="AK147" s="44">
        <f>ROUND(AI147-AJ147,2)</f>
        <v/>
      </c>
      <c r="AL147" s="44">
        <f>ROUND(AP146*N(Debts!$D$12)/12,2)</f>
        <v/>
      </c>
      <c r="AM147" s="44">
        <f>MIN(N(Debts!$E$12),AP146+AL147)</f>
        <v/>
      </c>
      <c r="AN147" s="44">
        <f>AP146+AL147-AM147</f>
        <v/>
      </c>
      <c r="AO147" s="44" t="n">
        <v>0</v>
      </c>
      <c r="AP147" s="44">
        <f>ROUND(AN147-AO147,2)</f>
        <v/>
      </c>
      <c r="AQ147" s="44">
        <f>ROUND(AU146*N(Debts!$D$13)/12,2)</f>
        <v/>
      </c>
      <c r="AR147" s="44">
        <f>MIN(N(Debts!$E$13),AU146+AQ147)</f>
        <v/>
      </c>
      <c r="AS147" s="44">
        <f>AU146+AQ147-AR147</f>
        <v/>
      </c>
      <c r="AT147" s="44" t="n">
        <v>0</v>
      </c>
      <c r="AU147" s="44">
        <f>ROUND(AS147-AT147,2)</f>
        <v/>
      </c>
    </row>
    <row r="148">
      <c r="A148" s="43" t="n">
        <v>141</v>
      </c>
      <c r="B148" s="45">
        <f>EDATE(Plan!$C$7,A148-1)</f>
        <v/>
      </c>
      <c r="C148" s="46" t="n">
        <v>0</v>
      </c>
      <c r="D148" s="46">
        <f>SUMIF($H$6:$AU$6,"Interest",H148:AU148)</f>
        <v/>
      </c>
      <c r="E148" s="46">
        <f>SUMIF($H$6:$AU$6,"Min paid",H148:AU148)+SUMIF($H$6:$AU$6,"Extra paid",H148:AU148)</f>
        <v/>
      </c>
      <c r="F148" s="46">
        <f>SUMIF($H$6:$AU$6,"Balance",H148:AU148)</f>
        <v/>
      </c>
      <c r="G148" s="47">
        <f>IF(AND(F148&lt;=0.005,F147&gt;0.005),A148,"")</f>
        <v/>
      </c>
      <c r="H148" s="44">
        <f>ROUND(L147*N(Debts!$D$6)/12,2)</f>
        <v/>
      </c>
      <c r="I148" s="44">
        <f>MIN(N(Debts!$E$6),L147+H148)</f>
        <v/>
      </c>
      <c r="J148" s="44">
        <f>L147+H148-I148</f>
        <v/>
      </c>
      <c r="K148" s="44" t="n">
        <v>0</v>
      </c>
      <c r="L148" s="44">
        <f>ROUND(J148-K148,2)</f>
        <v/>
      </c>
      <c r="M148" s="44">
        <f>ROUND(Q147*N(Debts!$D$7)/12,2)</f>
        <v/>
      </c>
      <c r="N148" s="44">
        <f>MIN(N(Debts!$E$7),Q147+M148)</f>
        <v/>
      </c>
      <c r="O148" s="44">
        <f>Q147+M148-N148</f>
        <v/>
      </c>
      <c r="P148" s="44" t="n">
        <v>0</v>
      </c>
      <c r="Q148" s="44">
        <f>ROUND(O148-P148,2)</f>
        <v/>
      </c>
      <c r="R148" s="44">
        <f>ROUND(V147*N(Debts!$D$8)/12,2)</f>
        <v/>
      </c>
      <c r="S148" s="44">
        <f>MIN(N(Debts!$E$8),V147+R148)</f>
        <v/>
      </c>
      <c r="T148" s="44">
        <f>V147+R148-S148</f>
        <v/>
      </c>
      <c r="U148" s="44" t="n">
        <v>0</v>
      </c>
      <c r="V148" s="44">
        <f>ROUND(T148-U148,2)</f>
        <v/>
      </c>
      <c r="W148" s="44">
        <f>ROUND(AA147*N(Debts!$D$9)/12,2)</f>
        <v/>
      </c>
      <c r="X148" s="44">
        <f>MIN(N(Debts!$E$9),AA147+W148)</f>
        <v/>
      </c>
      <c r="Y148" s="44">
        <f>AA147+W148-X148</f>
        <v/>
      </c>
      <c r="Z148" s="44" t="n">
        <v>0</v>
      </c>
      <c r="AA148" s="44">
        <f>ROUND(Y148-Z148,2)</f>
        <v/>
      </c>
      <c r="AB148" s="44">
        <f>ROUND(AF147*N(Debts!$D$10)/12,2)</f>
        <v/>
      </c>
      <c r="AC148" s="44">
        <f>MIN(N(Debts!$E$10),AF147+AB148)</f>
        <v/>
      </c>
      <c r="AD148" s="44">
        <f>AF147+AB148-AC148</f>
        <v/>
      </c>
      <c r="AE148" s="44" t="n">
        <v>0</v>
      </c>
      <c r="AF148" s="44">
        <f>ROUND(AD148-AE148,2)</f>
        <v/>
      </c>
      <c r="AG148" s="44">
        <f>ROUND(AK147*N(Debts!$D$11)/12,2)</f>
        <v/>
      </c>
      <c r="AH148" s="44">
        <f>MIN(N(Debts!$E$11),AK147+AG148)</f>
        <v/>
      </c>
      <c r="AI148" s="44">
        <f>AK147+AG148-AH148</f>
        <v/>
      </c>
      <c r="AJ148" s="44" t="n">
        <v>0</v>
      </c>
      <c r="AK148" s="44">
        <f>ROUND(AI148-AJ148,2)</f>
        <v/>
      </c>
      <c r="AL148" s="44">
        <f>ROUND(AP147*N(Debts!$D$12)/12,2)</f>
        <v/>
      </c>
      <c r="AM148" s="44">
        <f>MIN(N(Debts!$E$12),AP147+AL148)</f>
        <v/>
      </c>
      <c r="AN148" s="44">
        <f>AP147+AL148-AM148</f>
        <v/>
      </c>
      <c r="AO148" s="44" t="n">
        <v>0</v>
      </c>
      <c r="AP148" s="44">
        <f>ROUND(AN148-AO148,2)</f>
        <v/>
      </c>
      <c r="AQ148" s="44">
        <f>ROUND(AU147*N(Debts!$D$13)/12,2)</f>
        <v/>
      </c>
      <c r="AR148" s="44">
        <f>MIN(N(Debts!$E$13),AU147+AQ148)</f>
        <v/>
      </c>
      <c r="AS148" s="44">
        <f>AU147+AQ148-AR148</f>
        <v/>
      </c>
      <c r="AT148" s="44" t="n">
        <v>0</v>
      </c>
      <c r="AU148" s="44">
        <f>ROUND(AS148-AT148,2)</f>
        <v/>
      </c>
    </row>
    <row r="149">
      <c r="A149" s="43" t="n">
        <v>142</v>
      </c>
      <c r="B149" s="45">
        <f>EDATE(Plan!$C$7,A149-1)</f>
        <v/>
      </c>
      <c r="C149" s="46" t="n">
        <v>0</v>
      </c>
      <c r="D149" s="46">
        <f>SUMIF($H$6:$AU$6,"Interest",H149:AU149)</f>
        <v/>
      </c>
      <c r="E149" s="46">
        <f>SUMIF($H$6:$AU$6,"Min paid",H149:AU149)+SUMIF($H$6:$AU$6,"Extra paid",H149:AU149)</f>
        <v/>
      </c>
      <c r="F149" s="46">
        <f>SUMIF($H$6:$AU$6,"Balance",H149:AU149)</f>
        <v/>
      </c>
      <c r="G149" s="47">
        <f>IF(AND(F149&lt;=0.005,F148&gt;0.005),A149,"")</f>
        <v/>
      </c>
      <c r="H149" s="44">
        <f>ROUND(L148*N(Debts!$D$6)/12,2)</f>
        <v/>
      </c>
      <c r="I149" s="44">
        <f>MIN(N(Debts!$E$6),L148+H149)</f>
        <v/>
      </c>
      <c r="J149" s="44">
        <f>L148+H149-I149</f>
        <v/>
      </c>
      <c r="K149" s="44" t="n">
        <v>0</v>
      </c>
      <c r="L149" s="44">
        <f>ROUND(J149-K149,2)</f>
        <v/>
      </c>
      <c r="M149" s="44">
        <f>ROUND(Q148*N(Debts!$D$7)/12,2)</f>
        <v/>
      </c>
      <c r="N149" s="44">
        <f>MIN(N(Debts!$E$7),Q148+M149)</f>
        <v/>
      </c>
      <c r="O149" s="44">
        <f>Q148+M149-N149</f>
        <v/>
      </c>
      <c r="P149" s="44" t="n">
        <v>0</v>
      </c>
      <c r="Q149" s="44">
        <f>ROUND(O149-P149,2)</f>
        <v/>
      </c>
      <c r="R149" s="44">
        <f>ROUND(V148*N(Debts!$D$8)/12,2)</f>
        <v/>
      </c>
      <c r="S149" s="44">
        <f>MIN(N(Debts!$E$8),V148+R149)</f>
        <v/>
      </c>
      <c r="T149" s="44">
        <f>V148+R149-S149</f>
        <v/>
      </c>
      <c r="U149" s="44" t="n">
        <v>0</v>
      </c>
      <c r="V149" s="44">
        <f>ROUND(T149-U149,2)</f>
        <v/>
      </c>
      <c r="W149" s="44">
        <f>ROUND(AA148*N(Debts!$D$9)/12,2)</f>
        <v/>
      </c>
      <c r="X149" s="44">
        <f>MIN(N(Debts!$E$9),AA148+W149)</f>
        <v/>
      </c>
      <c r="Y149" s="44">
        <f>AA148+W149-X149</f>
        <v/>
      </c>
      <c r="Z149" s="44" t="n">
        <v>0</v>
      </c>
      <c r="AA149" s="44">
        <f>ROUND(Y149-Z149,2)</f>
        <v/>
      </c>
      <c r="AB149" s="44">
        <f>ROUND(AF148*N(Debts!$D$10)/12,2)</f>
        <v/>
      </c>
      <c r="AC149" s="44">
        <f>MIN(N(Debts!$E$10),AF148+AB149)</f>
        <v/>
      </c>
      <c r="AD149" s="44">
        <f>AF148+AB149-AC149</f>
        <v/>
      </c>
      <c r="AE149" s="44" t="n">
        <v>0</v>
      </c>
      <c r="AF149" s="44">
        <f>ROUND(AD149-AE149,2)</f>
        <v/>
      </c>
      <c r="AG149" s="44">
        <f>ROUND(AK148*N(Debts!$D$11)/12,2)</f>
        <v/>
      </c>
      <c r="AH149" s="44">
        <f>MIN(N(Debts!$E$11),AK148+AG149)</f>
        <v/>
      </c>
      <c r="AI149" s="44">
        <f>AK148+AG149-AH149</f>
        <v/>
      </c>
      <c r="AJ149" s="44" t="n">
        <v>0</v>
      </c>
      <c r="AK149" s="44">
        <f>ROUND(AI149-AJ149,2)</f>
        <v/>
      </c>
      <c r="AL149" s="44">
        <f>ROUND(AP148*N(Debts!$D$12)/12,2)</f>
        <v/>
      </c>
      <c r="AM149" s="44">
        <f>MIN(N(Debts!$E$12),AP148+AL149)</f>
        <v/>
      </c>
      <c r="AN149" s="44">
        <f>AP148+AL149-AM149</f>
        <v/>
      </c>
      <c r="AO149" s="44" t="n">
        <v>0</v>
      </c>
      <c r="AP149" s="44">
        <f>ROUND(AN149-AO149,2)</f>
        <v/>
      </c>
      <c r="AQ149" s="44">
        <f>ROUND(AU148*N(Debts!$D$13)/12,2)</f>
        <v/>
      </c>
      <c r="AR149" s="44">
        <f>MIN(N(Debts!$E$13),AU148+AQ149)</f>
        <v/>
      </c>
      <c r="AS149" s="44">
        <f>AU148+AQ149-AR149</f>
        <v/>
      </c>
      <c r="AT149" s="44" t="n">
        <v>0</v>
      </c>
      <c r="AU149" s="44">
        <f>ROUND(AS149-AT149,2)</f>
        <v/>
      </c>
    </row>
    <row r="150">
      <c r="A150" s="43" t="n">
        <v>143</v>
      </c>
      <c r="B150" s="45">
        <f>EDATE(Plan!$C$7,A150-1)</f>
        <v/>
      </c>
      <c r="C150" s="46" t="n">
        <v>0</v>
      </c>
      <c r="D150" s="46">
        <f>SUMIF($H$6:$AU$6,"Interest",H150:AU150)</f>
        <v/>
      </c>
      <c r="E150" s="46">
        <f>SUMIF($H$6:$AU$6,"Min paid",H150:AU150)+SUMIF($H$6:$AU$6,"Extra paid",H150:AU150)</f>
        <v/>
      </c>
      <c r="F150" s="46">
        <f>SUMIF($H$6:$AU$6,"Balance",H150:AU150)</f>
        <v/>
      </c>
      <c r="G150" s="47">
        <f>IF(AND(F150&lt;=0.005,F149&gt;0.005),A150,"")</f>
        <v/>
      </c>
      <c r="H150" s="44">
        <f>ROUND(L149*N(Debts!$D$6)/12,2)</f>
        <v/>
      </c>
      <c r="I150" s="44">
        <f>MIN(N(Debts!$E$6),L149+H150)</f>
        <v/>
      </c>
      <c r="J150" s="44">
        <f>L149+H150-I150</f>
        <v/>
      </c>
      <c r="K150" s="44" t="n">
        <v>0</v>
      </c>
      <c r="L150" s="44">
        <f>ROUND(J150-K150,2)</f>
        <v/>
      </c>
      <c r="M150" s="44">
        <f>ROUND(Q149*N(Debts!$D$7)/12,2)</f>
        <v/>
      </c>
      <c r="N150" s="44">
        <f>MIN(N(Debts!$E$7),Q149+M150)</f>
        <v/>
      </c>
      <c r="O150" s="44">
        <f>Q149+M150-N150</f>
        <v/>
      </c>
      <c r="P150" s="44" t="n">
        <v>0</v>
      </c>
      <c r="Q150" s="44">
        <f>ROUND(O150-P150,2)</f>
        <v/>
      </c>
      <c r="R150" s="44">
        <f>ROUND(V149*N(Debts!$D$8)/12,2)</f>
        <v/>
      </c>
      <c r="S150" s="44">
        <f>MIN(N(Debts!$E$8),V149+R150)</f>
        <v/>
      </c>
      <c r="T150" s="44">
        <f>V149+R150-S150</f>
        <v/>
      </c>
      <c r="U150" s="44" t="n">
        <v>0</v>
      </c>
      <c r="V150" s="44">
        <f>ROUND(T150-U150,2)</f>
        <v/>
      </c>
      <c r="W150" s="44">
        <f>ROUND(AA149*N(Debts!$D$9)/12,2)</f>
        <v/>
      </c>
      <c r="X150" s="44">
        <f>MIN(N(Debts!$E$9),AA149+W150)</f>
        <v/>
      </c>
      <c r="Y150" s="44">
        <f>AA149+W150-X150</f>
        <v/>
      </c>
      <c r="Z150" s="44" t="n">
        <v>0</v>
      </c>
      <c r="AA150" s="44">
        <f>ROUND(Y150-Z150,2)</f>
        <v/>
      </c>
      <c r="AB150" s="44">
        <f>ROUND(AF149*N(Debts!$D$10)/12,2)</f>
        <v/>
      </c>
      <c r="AC150" s="44">
        <f>MIN(N(Debts!$E$10),AF149+AB150)</f>
        <v/>
      </c>
      <c r="AD150" s="44">
        <f>AF149+AB150-AC150</f>
        <v/>
      </c>
      <c r="AE150" s="44" t="n">
        <v>0</v>
      </c>
      <c r="AF150" s="44">
        <f>ROUND(AD150-AE150,2)</f>
        <v/>
      </c>
      <c r="AG150" s="44">
        <f>ROUND(AK149*N(Debts!$D$11)/12,2)</f>
        <v/>
      </c>
      <c r="AH150" s="44">
        <f>MIN(N(Debts!$E$11),AK149+AG150)</f>
        <v/>
      </c>
      <c r="AI150" s="44">
        <f>AK149+AG150-AH150</f>
        <v/>
      </c>
      <c r="AJ150" s="44" t="n">
        <v>0</v>
      </c>
      <c r="AK150" s="44">
        <f>ROUND(AI150-AJ150,2)</f>
        <v/>
      </c>
      <c r="AL150" s="44">
        <f>ROUND(AP149*N(Debts!$D$12)/12,2)</f>
        <v/>
      </c>
      <c r="AM150" s="44">
        <f>MIN(N(Debts!$E$12),AP149+AL150)</f>
        <v/>
      </c>
      <c r="AN150" s="44">
        <f>AP149+AL150-AM150</f>
        <v/>
      </c>
      <c r="AO150" s="44" t="n">
        <v>0</v>
      </c>
      <c r="AP150" s="44">
        <f>ROUND(AN150-AO150,2)</f>
        <v/>
      </c>
      <c r="AQ150" s="44">
        <f>ROUND(AU149*N(Debts!$D$13)/12,2)</f>
        <v/>
      </c>
      <c r="AR150" s="44">
        <f>MIN(N(Debts!$E$13),AU149+AQ150)</f>
        <v/>
      </c>
      <c r="AS150" s="44">
        <f>AU149+AQ150-AR150</f>
        <v/>
      </c>
      <c r="AT150" s="44" t="n">
        <v>0</v>
      </c>
      <c r="AU150" s="44">
        <f>ROUND(AS150-AT150,2)</f>
        <v/>
      </c>
    </row>
    <row r="151">
      <c r="A151" s="43" t="n">
        <v>144</v>
      </c>
      <c r="B151" s="45">
        <f>EDATE(Plan!$C$7,A151-1)</f>
        <v/>
      </c>
      <c r="C151" s="46" t="n">
        <v>0</v>
      </c>
      <c r="D151" s="46">
        <f>SUMIF($H$6:$AU$6,"Interest",H151:AU151)</f>
        <v/>
      </c>
      <c r="E151" s="46">
        <f>SUMIF($H$6:$AU$6,"Min paid",H151:AU151)+SUMIF($H$6:$AU$6,"Extra paid",H151:AU151)</f>
        <v/>
      </c>
      <c r="F151" s="46">
        <f>SUMIF($H$6:$AU$6,"Balance",H151:AU151)</f>
        <v/>
      </c>
      <c r="G151" s="47">
        <f>IF(AND(F151&lt;=0.005,F150&gt;0.005),A151,"")</f>
        <v/>
      </c>
      <c r="H151" s="44">
        <f>ROUND(L150*N(Debts!$D$6)/12,2)</f>
        <v/>
      </c>
      <c r="I151" s="44">
        <f>MIN(N(Debts!$E$6),L150+H151)</f>
        <v/>
      </c>
      <c r="J151" s="44">
        <f>L150+H151-I151</f>
        <v/>
      </c>
      <c r="K151" s="44" t="n">
        <v>0</v>
      </c>
      <c r="L151" s="44">
        <f>ROUND(J151-K151,2)</f>
        <v/>
      </c>
      <c r="M151" s="44">
        <f>ROUND(Q150*N(Debts!$D$7)/12,2)</f>
        <v/>
      </c>
      <c r="N151" s="44">
        <f>MIN(N(Debts!$E$7),Q150+M151)</f>
        <v/>
      </c>
      <c r="O151" s="44">
        <f>Q150+M151-N151</f>
        <v/>
      </c>
      <c r="P151" s="44" t="n">
        <v>0</v>
      </c>
      <c r="Q151" s="44">
        <f>ROUND(O151-P151,2)</f>
        <v/>
      </c>
      <c r="R151" s="44">
        <f>ROUND(V150*N(Debts!$D$8)/12,2)</f>
        <v/>
      </c>
      <c r="S151" s="44">
        <f>MIN(N(Debts!$E$8),V150+R151)</f>
        <v/>
      </c>
      <c r="T151" s="44">
        <f>V150+R151-S151</f>
        <v/>
      </c>
      <c r="U151" s="44" t="n">
        <v>0</v>
      </c>
      <c r="V151" s="44">
        <f>ROUND(T151-U151,2)</f>
        <v/>
      </c>
      <c r="W151" s="44">
        <f>ROUND(AA150*N(Debts!$D$9)/12,2)</f>
        <v/>
      </c>
      <c r="X151" s="44">
        <f>MIN(N(Debts!$E$9),AA150+W151)</f>
        <v/>
      </c>
      <c r="Y151" s="44">
        <f>AA150+W151-X151</f>
        <v/>
      </c>
      <c r="Z151" s="44" t="n">
        <v>0</v>
      </c>
      <c r="AA151" s="44">
        <f>ROUND(Y151-Z151,2)</f>
        <v/>
      </c>
      <c r="AB151" s="44">
        <f>ROUND(AF150*N(Debts!$D$10)/12,2)</f>
        <v/>
      </c>
      <c r="AC151" s="44">
        <f>MIN(N(Debts!$E$10),AF150+AB151)</f>
        <v/>
      </c>
      <c r="AD151" s="44">
        <f>AF150+AB151-AC151</f>
        <v/>
      </c>
      <c r="AE151" s="44" t="n">
        <v>0</v>
      </c>
      <c r="AF151" s="44">
        <f>ROUND(AD151-AE151,2)</f>
        <v/>
      </c>
      <c r="AG151" s="44">
        <f>ROUND(AK150*N(Debts!$D$11)/12,2)</f>
        <v/>
      </c>
      <c r="AH151" s="44">
        <f>MIN(N(Debts!$E$11),AK150+AG151)</f>
        <v/>
      </c>
      <c r="AI151" s="44">
        <f>AK150+AG151-AH151</f>
        <v/>
      </c>
      <c r="AJ151" s="44" t="n">
        <v>0</v>
      </c>
      <c r="AK151" s="44">
        <f>ROUND(AI151-AJ151,2)</f>
        <v/>
      </c>
      <c r="AL151" s="44">
        <f>ROUND(AP150*N(Debts!$D$12)/12,2)</f>
        <v/>
      </c>
      <c r="AM151" s="44">
        <f>MIN(N(Debts!$E$12),AP150+AL151)</f>
        <v/>
      </c>
      <c r="AN151" s="44">
        <f>AP150+AL151-AM151</f>
        <v/>
      </c>
      <c r="AO151" s="44" t="n">
        <v>0</v>
      </c>
      <c r="AP151" s="44">
        <f>ROUND(AN151-AO151,2)</f>
        <v/>
      </c>
      <c r="AQ151" s="44">
        <f>ROUND(AU150*N(Debts!$D$13)/12,2)</f>
        <v/>
      </c>
      <c r="AR151" s="44">
        <f>MIN(N(Debts!$E$13),AU150+AQ151)</f>
        <v/>
      </c>
      <c r="AS151" s="44">
        <f>AU150+AQ151-AR151</f>
        <v/>
      </c>
      <c r="AT151" s="44" t="n">
        <v>0</v>
      </c>
      <c r="AU151" s="44">
        <f>ROUND(AS151-AT151,2)</f>
        <v/>
      </c>
    </row>
    <row r="152">
      <c r="A152" s="43" t="n">
        <v>145</v>
      </c>
      <c r="B152" s="45">
        <f>EDATE(Plan!$C$7,A152-1)</f>
        <v/>
      </c>
      <c r="C152" s="46" t="n">
        <v>0</v>
      </c>
      <c r="D152" s="46">
        <f>SUMIF($H$6:$AU$6,"Interest",H152:AU152)</f>
        <v/>
      </c>
      <c r="E152" s="46">
        <f>SUMIF($H$6:$AU$6,"Min paid",H152:AU152)+SUMIF($H$6:$AU$6,"Extra paid",H152:AU152)</f>
        <v/>
      </c>
      <c r="F152" s="46">
        <f>SUMIF($H$6:$AU$6,"Balance",H152:AU152)</f>
        <v/>
      </c>
      <c r="G152" s="47">
        <f>IF(AND(F152&lt;=0.005,F151&gt;0.005),A152,"")</f>
        <v/>
      </c>
      <c r="H152" s="44">
        <f>ROUND(L151*N(Debts!$D$6)/12,2)</f>
        <v/>
      </c>
      <c r="I152" s="44">
        <f>MIN(N(Debts!$E$6),L151+H152)</f>
        <v/>
      </c>
      <c r="J152" s="44">
        <f>L151+H152-I152</f>
        <v/>
      </c>
      <c r="K152" s="44" t="n">
        <v>0</v>
      </c>
      <c r="L152" s="44">
        <f>ROUND(J152-K152,2)</f>
        <v/>
      </c>
      <c r="M152" s="44">
        <f>ROUND(Q151*N(Debts!$D$7)/12,2)</f>
        <v/>
      </c>
      <c r="N152" s="44">
        <f>MIN(N(Debts!$E$7),Q151+M152)</f>
        <v/>
      </c>
      <c r="O152" s="44">
        <f>Q151+M152-N152</f>
        <v/>
      </c>
      <c r="P152" s="44" t="n">
        <v>0</v>
      </c>
      <c r="Q152" s="44">
        <f>ROUND(O152-P152,2)</f>
        <v/>
      </c>
      <c r="R152" s="44">
        <f>ROUND(V151*N(Debts!$D$8)/12,2)</f>
        <v/>
      </c>
      <c r="S152" s="44">
        <f>MIN(N(Debts!$E$8),V151+R152)</f>
        <v/>
      </c>
      <c r="T152" s="44">
        <f>V151+R152-S152</f>
        <v/>
      </c>
      <c r="U152" s="44" t="n">
        <v>0</v>
      </c>
      <c r="V152" s="44">
        <f>ROUND(T152-U152,2)</f>
        <v/>
      </c>
      <c r="W152" s="44">
        <f>ROUND(AA151*N(Debts!$D$9)/12,2)</f>
        <v/>
      </c>
      <c r="X152" s="44">
        <f>MIN(N(Debts!$E$9),AA151+W152)</f>
        <v/>
      </c>
      <c r="Y152" s="44">
        <f>AA151+W152-X152</f>
        <v/>
      </c>
      <c r="Z152" s="44" t="n">
        <v>0</v>
      </c>
      <c r="AA152" s="44">
        <f>ROUND(Y152-Z152,2)</f>
        <v/>
      </c>
      <c r="AB152" s="44">
        <f>ROUND(AF151*N(Debts!$D$10)/12,2)</f>
        <v/>
      </c>
      <c r="AC152" s="44">
        <f>MIN(N(Debts!$E$10),AF151+AB152)</f>
        <v/>
      </c>
      <c r="AD152" s="44">
        <f>AF151+AB152-AC152</f>
        <v/>
      </c>
      <c r="AE152" s="44" t="n">
        <v>0</v>
      </c>
      <c r="AF152" s="44">
        <f>ROUND(AD152-AE152,2)</f>
        <v/>
      </c>
      <c r="AG152" s="44">
        <f>ROUND(AK151*N(Debts!$D$11)/12,2)</f>
        <v/>
      </c>
      <c r="AH152" s="44">
        <f>MIN(N(Debts!$E$11),AK151+AG152)</f>
        <v/>
      </c>
      <c r="AI152" s="44">
        <f>AK151+AG152-AH152</f>
        <v/>
      </c>
      <c r="AJ152" s="44" t="n">
        <v>0</v>
      </c>
      <c r="AK152" s="44">
        <f>ROUND(AI152-AJ152,2)</f>
        <v/>
      </c>
      <c r="AL152" s="44">
        <f>ROUND(AP151*N(Debts!$D$12)/12,2)</f>
        <v/>
      </c>
      <c r="AM152" s="44">
        <f>MIN(N(Debts!$E$12),AP151+AL152)</f>
        <v/>
      </c>
      <c r="AN152" s="44">
        <f>AP151+AL152-AM152</f>
        <v/>
      </c>
      <c r="AO152" s="44" t="n">
        <v>0</v>
      </c>
      <c r="AP152" s="44">
        <f>ROUND(AN152-AO152,2)</f>
        <v/>
      </c>
      <c r="AQ152" s="44">
        <f>ROUND(AU151*N(Debts!$D$13)/12,2)</f>
        <v/>
      </c>
      <c r="AR152" s="44">
        <f>MIN(N(Debts!$E$13),AU151+AQ152)</f>
        <v/>
      </c>
      <c r="AS152" s="44">
        <f>AU151+AQ152-AR152</f>
        <v/>
      </c>
      <c r="AT152" s="44" t="n">
        <v>0</v>
      </c>
      <c r="AU152" s="44">
        <f>ROUND(AS152-AT152,2)</f>
        <v/>
      </c>
    </row>
    <row r="153">
      <c r="A153" s="43" t="n">
        <v>146</v>
      </c>
      <c r="B153" s="45">
        <f>EDATE(Plan!$C$7,A153-1)</f>
        <v/>
      </c>
      <c r="C153" s="46" t="n">
        <v>0</v>
      </c>
      <c r="D153" s="46">
        <f>SUMIF($H$6:$AU$6,"Interest",H153:AU153)</f>
        <v/>
      </c>
      <c r="E153" s="46">
        <f>SUMIF($H$6:$AU$6,"Min paid",H153:AU153)+SUMIF($H$6:$AU$6,"Extra paid",H153:AU153)</f>
        <v/>
      </c>
      <c r="F153" s="46">
        <f>SUMIF($H$6:$AU$6,"Balance",H153:AU153)</f>
        <v/>
      </c>
      <c r="G153" s="47">
        <f>IF(AND(F153&lt;=0.005,F152&gt;0.005),A153,"")</f>
        <v/>
      </c>
      <c r="H153" s="44">
        <f>ROUND(L152*N(Debts!$D$6)/12,2)</f>
        <v/>
      </c>
      <c r="I153" s="44">
        <f>MIN(N(Debts!$E$6),L152+H153)</f>
        <v/>
      </c>
      <c r="J153" s="44">
        <f>L152+H153-I153</f>
        <v/>
      </c>
      <c r="K153" s="44" t="n">
        <v>0</v>
      </c>
      <c r="L153" s="44">
        <f>ROUND(J153-K153,2)</f>
        <v/>
      </c>
      <c r="M153" s="44">
        <f>ROUND(Q152*N(Debts!$D$7)/12,2)</f>
        <v/>
      </c>
      <c r="N153" s="44">
        <f>MIN(N(Debts!$E$7),Q152+M153)</f>
        <v/>
      </c>
      <c r="O153" s="44">
        <f>Q152+M153-N153</f>
        <v/>
      </c>
      <c r="P153" s="44" t="n">
        <v>0</v>
      </c>
      <c r="Q153" s="44">
        <f>ROUND(O153-P153,2)</f>
        <v/>
      </c>
      <c r="R153" s="44">
        <f>ROUND(V152*N(Debts!$D$8)/12,2)</f>
        <v/>
      </c>
      <c r="S153" s="44">
        <f>MIN(N(Debts!$E$8),V152+R153)</f>
        <v/>
      </c>
      <c r="T153" s="44">
        <f>V152+R153-S153</f>
        <v/>
      </c>
      <c r="U153" s="44" t="n">
        <v>0</v>
      </c>
      <c r="V153" s="44">
        <f>ROUND(T153-U153,2)</f>
        <v/>
      </c>
      <c r="W153" s="44">
        <f>ROUND(AA152*N(Debts!$D$9)/12,2)</f>
        <v/>
      </c>
      <c r="X153" s="44">
        <f>MIN(N(Debts!$E$9),AA152+W153)</f>
        <v/>
      </c>
      <c r="Y153" s="44">
        <f>AA152+W153-X153</f>
        <v/>
      </c>
      <c r="Z153" s="44" t="n">
        <v>0</v>
      </c>
      <c r="AA153" s="44">
        <f>ROUND(Y153-Z153,2)</f>
        <v/>
      </c>
      <c r="AB153" s="44">
        <f>ROUND(AF152*N(Debts!$D$10)/12,2)</f>
        <v/>
      </c>
      <c r="AC153" s="44">
        <f>MIN(N(Debts!$E$10),AF152+AB153)</f>
        <v/>
      </c>
      <c r="AD153" s="44">
        <f>AF152+AB153-AC153</f>
        <v/>
      </c>
      <c r="AE153" s="44" t="n">
        <v>0</v>
      </c>
      <c r="AF153" s="44">
        <f>ROUND(AD153-AE153,2)</f>
        <v/>
      </c>
      <c r="AG153" s="44">
        <f>ROUND(AK152*N(Debts!$D$11)/12,2)</f>
        <v/>
      </c>
      <c r="AH153" s="44">
        <f>MIN(N(Debts!$E$11),AK152+AG153)</f>
        <v/>
      </c>
      <c r="AI153" s="44">
        <f>AK152+AG153-AH153</f>
        <v/>
      </c>
      <c r="AJ153" s="44" t="n">
        <v>0</v>
      </c>
      <c r="AK153" s="44">
        <f>ROUND(AI153-AJ153,2)</f>
        <v/>
      </c>
      <c r="AL153" s="44">
        <f>ROUND(AP152*N(Debts!$D$12)/12,2)</f>
        <v/>
      </c>
      <c r="AM153" s="44">
        <f>MIN(N(Debts!$E$12),AP152+AL153)</f>
        <v/>
      </c>
      <c r="AN153" s="44">
        <f>AP152+AL153-AM153</f>
        <v/>
      </c>
      <c r="AO153" s="44" t="n">
        <v>0</v>
      </c>
      <c r="AP153" s="44">
        <f>ROUND(AN153-AO153,2)</f>
        <v/>
      </c>
      <c r="AQ153" s="44">
        <f>ROUND(AU152*N(Debts!$D$13)/12,2)</f>
        <v/>
      </c>
      <c r="AR153" s="44">
        <f>MIN(N(Debts!$E$13),AU152+AQ153)</f>
        <v/>
      </c>
      <c r="AS153" s="44">
        <f>AU152+AQ153-AR153</f>
        <v/>
      </c>
      <c r="AT153" s="44" t="n">
        <v>0</v>
      </c>
      <c r="AU153" s="44">
        <f>ROUND(AS153-AT153,2)</f>
        <v/>
      </c>
    </row>
    <row r="154">
      <c r="A154" s="43" t="n">
        <v>147</v>
      </c>
      <c r="B154" s="45">
        <f>EDATE(Plan!$C$7,A154-1)</f>
        <v/>
      </c>
      <c r="C154" s="46" t="n">
        <v>0</v>
      </c>
      <c r="D154" s="46">
        <f>SUMIF($H$6:$AU$6,"Interest",H154:AU154)</f>
        <v/>
      </c>
      <c r="E154" s="46">
        <f>SUMIF($H$6:$AU$6,"Min paid",H154:AU154)+SUMIF($H$6:$AU$6,"Extra paid",H154:AU154)</f>
        <v/>
      </c>
      <c r="F154" s="46">
        <f>SUMIF($H$6:$AU$6,"Balance",H154:AU154)</f>
        <v/>
      </c>
      <c r="G154" s="47">
        <f>IF(AND(F154&lt;=0.005,F153&gt;0.005),A154,"")</f>
        <v/>
      </c>
      <c r="H154" s="44">
        <f>ROUND(L153*N(Debts!$D$6)/12,2)</f>
        <v/>
      </c>
      <c r="I154" s="44">
        <f>MIN(N(Debts!$E$6),L153+H154)</f>
        <v/>
      </c>
      <c r="J154" s="44">
        <f>L153+H154-I154</f>
        <v/>
      </c>
      <c r="K154" s="44" t="n">
        <v>0</v>
      </c>
      <c r="L154" s="44">
        <f>ROUND(J154-K154,2)</f>
        <v/>
      </c>
      <c r="M154" s="44">
        <f>ROUND(Q153*N(Debts!$D$7)/12,2)</f>
        <v/>
      </c>
      <c r="N154" s="44">
        <f>MIN(N(Debts!$E$7),Q153+M154)</f>
        <v/>
      </c>
      <c r="O154" s="44">
        <f>Q153+M154-N154</f>
        <v/>
      </c>
      <c r="P154" s="44" t="n">
        <v>0</v>
      </c>
      <c r="Q154" s="44">
        <f>ROUND(O154-P154,2)</f>
        <v/>
      </c>
      <c r="R154" s="44">
        <f>ROUND(V153*N(Debts!$D$8)/12,2)</f>
        <v/>
      </c>
      <c r="S154" s="44">
        <f>MIN(N(Debts!$E$8),V153+R154)</f>
        <v/>
      </c>
      <c r="T154" s="44">
        <f>V153+R154-S154</f>
        <v/>
      </c>
      <c r="U154" s="44" t="n">
        <v>0</v>
      </c>
      <c r="V154" s="44">
        <f>ROUND(T154-U154,2)</f>
        <v/>
      </c>
      <c r="W154" s="44">
        <f>ROUND(AA153*N(Debts!$D$9)/12,2)</f>
        <v/>
      </c>
      <c r="X154" s="44">
        <f>MIN(N(Debts!$E$9),AA153+W154)</f>
        <v/>
      </c>
      <c r="Y154" s="44">
        <f>AA153+W154-X154</f>
        <v/>
      </c>
      <c r="Z154" s="44" t="n">
        <v>0</v>
      </c>
      <c r="AA154" s="44">
        <f>ROUND(Y154-Z154,2)</f>
        <v/>
      </c>
      <c r="AB154" s="44">
        <f>ROUND(AF153*N(Debts!$D$10)/12,2)</f>
        <v/>
      </c>
      <c r="AC154" s="44">
        <f>MIN(N(Debts!$E$10),AF153+AB154)</f>
        <v/>
      </c>
      <c r="AD154" s="44">
        <f>AF153+AB154-AC154</f>
        <v/>
      </c>
      <c r="AE154" s="44" t="n">
        <v>0</v>
      </c>
      <c r="AF154" s="44">
        <f>ROUND(AD154-AE154,2)</f>
        <v/>
      </c>
      <c r="AG154" s="44">
        <f>ROUND(AK153*N(Debts!$D$11)/12,2)</f>
        <v/>
      </c>
      <c r="AH154" s="44">
        <f>MIN(N(Debts!$E$11),AK153+AG154)</f>
        <v/>
      </c>
      <c r="AI154" s="44">
        <f>AK153+AG154-AH154</f>
        <v/>
      </c>
      <c r="AJ154" s="44" t="n">
        <v>0</v>
      </c>
      <c r="AK154" s="44">
        <f>ROUND(AI154-AJ154,2)</f>
        <v/>
      </c>
      <c r="AL154" s="44">
        <f>ROUND(AP153*N(Debts!$D$12)/12,2)</f>
        <v/>
      </c>
      <c r="AM154" s="44">
        <f>MIN(N(Debts!$E$12),AP153+AL154)</f>
        <v/>
      </c>
      <c r="AN154" s="44">
        <f>AP153+AL154-AM154</f>
        <v/>
      </c>
      <c r="AO154" s="44" t="n">
        <v>0</v>
      </c>
      <c r="AP154" s="44">
        <f>ROUND(AN154-AO154,2)</f>
        <v/>
      </c>
      <c r="AQ154" s="44">
        <f>ROUND(AU153*N(Debts!$D$13)/12,2)</f>
        <v/>
      </c>
      <c r="AR154" s="44">
        <f>MIN(N(Debts!$E$13),AU153+AQ154)</f>
        <v/>
      </c>
      <c r="AS154" s="44">
        <f>AU153+AQ154-AR154</f>
        <v/>
      </c>
      <c r="AT154" s="44" t="n">
        <v>0</v>
      </c>
      <c r="AU154" s="44">
        <f>ROUND(AS154-AT154,2)</f>
        <v/>
      </c>
    </row>
    <row r="155">
      <c r="A155" s="43" t="n">
        <v>148</v>
      </c>
      <c r="B155" s="45">
        <f>EDATE(Plan!$C$7,A155-1)</f>
        <v/>
      </c>
      <c r="C155" s="46" t="n">
        <v>0</v>
      </c>
      <c r="D155" s="46">
        <f>SUMIF($H$6:$AU$6,"Interest",H155:AU155)</f>
        <v/>
      </c>
      <c r="E155" s="46">
        <f>SUMIF($H$6:$AU$6,"Min paid",H155:AU155)+SUMIF($H$6:$AU$6,"Extra paid",H155:AU155)</f>
        <v/>
      </c>
      <c r="F155" s="46">
        <f>SUMIF($H$6:$AU$6,"Balance",H155:AU155)</f>
        <v/>
      </c>
      <c r="G155" s="47">
        <f>IF(AND(F155&lt;=0.005,F154&gt;0.005),A155,"")</f>
        <v/>
      </c>
      <c r="H155" s="44">
        <f>ROUND(L154*N(Debts!$D$6)/12,2)</f>
        <v/>
      </c>
      <c r="I155" s="44">
        <f>MIN(N(Debts!$E$6),L154+H155)</f>
        <v/>
      </c>
      <c r="J155" s="44">
        <f>L154+H155-I155</f>
        <v/>
      </c>
      <c r="K155" s="44" t="n">
        <v>0</v>
      </c>
      <c r="L155" s="44">
        <f>ROUND(J155-K155,2)</f>
        <v/>
      </c>
      <c r="M155" s="44">
        <f>ROUND(Q154*N(Debts!$D$7)/12,2)</f>
        <v/>
      </c>
      <c r="N155" s="44">
        <f>MIN(N(Debts!$E$7),Q154+M155)</f>
        <v/>
      </c>
      <c r="O155" s="44">
        <f>Q154+M155-N155</f>
        <v/>
      </c>
      <c r="P155" s="44" t="n">
        <v>0</v>
      </c>
      <c r="Q155" s="44">
        <f>ROUND(O155-P155,2)</f>
        <v/>
      </c>
      <c r="R155" s="44">
        <f>ROUND(V154*N(Debts!$D$8)/12,2)</f>
        <v/>
      </c>
      <c r="S155" s="44">
        <f>MIN(N(Debts!$E$8),V154+R155)</f>
        <v/>
      </c>
      <c r="T155" s="44">
        <f>V154+R155-S155</f>
        <v/>
      </c>
      <c r="U155" s="44" t="n">
        <v>0</v>
      </c>
      <c r="V155" s="44">
        <f>ROUND(T155-U155,2)</f>
        <v/>
      </c>
      <c r="W155" s="44">
        <f>ROUND(AA154*N(Debts!$D$9)/12,2)</f>
        <v/>
      </c>
      <c r="X155" s="44">
        <f>MIN(N(Debts!$E$9),AA154+W155)</f>
        <v/>
      </c>
      <c r="Y155" s="44">
        <f>AA154+W155-X155</f>
        <v/>
      </c>
      <c r="Z155" s="44" t="n">
        <v>0</v>
      </c>
      <c r="AA155" s="44">
        <f>ROUND(Y155-Z155,2)</f>
        <v/>
      </c>
      <c r="AB155" s="44">
        <f>ROUND(AF154*N(Debts!$D$10)/12,2)</f>
        <v/>
      </c>
      <c r="AC155" s="44">
        <f>MIN(N(Debts!$E$10),AF154+AB155)</f>
        <v/>
      </c>
      <c r="AD155" s="44">
        <f>AF154+AB155-AC155</f>
        <v/>
      </c>
      <c r="AE155" s="44" t="n">
        <v>0</v>
      </c>
      <c r="AF155" s="44">
        <f>ROUND(AD155-AE155,2)</f>
        <v/>
      </c>
      <c r="AG155" s="44">
        <f>ROUND(AK154*N(Debts!$D$11)/12,2)</f>
        <v/>
      </c>
      <c r="AH155" s="44">
        <f>MIN(N(Debts!$E$11),AK154+AG155)</f>
        <v/>
      </c>
      <c r="AI155" s="44">
        <f>AK154+AG155-AH155</f>
        <v/>
      </c>
      <c r="AJ155" s="44" t="n">
        <v>0</v>
      </c>
      <c r="AK155" s="44">
        <f>ROUND(AI155-AJ155,2)</f>
        <v/>
      </c>
      <c r="AL155" s="44">
        <f>ROUND(AP154*N(Debts!$D$12)/12,2)</f>
        <v/>
      </c>
      <c r="AM155" s="44">
        <f>MIN(N(Debts!$E$12),AP154+AL155)</f>
        <v/>
      </c>
      <c r="AN155" s="44">
        <f>AP154+AL155-AM155</f>
        <v/>
      </c>
      <c r="AO155" s="44" t="n">
        <v>0</v>
      </c>
      <c r="AP155" s="44">
        <f>ROUND(AN155-AO155,2)</f>
        <v/>
      </c>
      <c r="AQ155" s="44">
        <f>ROUND(AU154*N(Debts!$D$13)/12,2)</f>
        <v/>
      </c>
      <c r="AR155" s="44">
        <f>MIN(N(Debts!$E$13),AU154+AQ155)</f>
        <v/>
      </c>
      <c r="AS155" s="44">
        <f>AU154+AQ155-AR155</f>
        <v/>
      </c>
      <c r="AT155" s="44" t="n">
        <v>0</v>
      </c>
      <c r="AU155" s="44">
        <f>ROUND(AS155-AT155,2)</f>
        <v/>
      </c>
    </row>
    <row r="156">
      <c r="A156" s="43" t="n">
        <v>149</v>
      </c>
      <c r="B156" s="45">
        <f>EDATE(Plan!$C$7,A156-1)</f>
        <v/>
      </c>
      <c r="C156" s="46" t="n">
        <v>0</v>
      </c>
      <c r="D156" s="46">
        <f>SUMIF($H$6:$AU$6,"Interest",H156:AU156)</f>
        <v/>
      </c>
      <c r="E156" s="46">
        <f>SUMIF($H$6:$AU$6,"Min paid",H156:AU156)+SUMIF($H$6:$AU$6,"Extra paid",H156:AU156)</f>
        <v/>
      </c>
      <c r="F156" s="46">
        <f>SUMIF($H$6:$AU$6,"Balance",H156:AU156)</f>
        <v/>
      </c>
      <c r="G156" s="47">
        <f>IF(AND(F156&lt;=0.005,F155&gt;0.005),A156,"")</f>
        <v/>
      </c>
      <c r="H156" s="44">
        <f>ROUND(L155*N(Debts!$D$6)/12,2)</f>
        <v/>
      </c>
      <c r="I156" s="44">
        <f>MIN(N(Debts!$E$6),L155+H156)</f>
        <v/>
      </c>
      <c r="J156" s="44">
        <f>L155+H156-I156</f>
        <v/>
      </c>
      <c r="K156" s="44" t="n">
        <v>0</v>
      </c>
      <c r="L156" s="44">
        <f>ROUND(J156-K156,2)</f>
        <v/>
      </c>
      <c r="M156" s="44">
        <f>ROUND(Q155*N(Debts!$D$7)/12,2)</f>
        <v/>
      </c>
      <c r="N156" s="44">
        <f>MIN(N(Debts!$E$7),Q155+M156)</f>
        <v/>
      </c>
      <c r="O156" s="44">
        <f>Q155+M156-N156</f>
        <v/>
      </c>
      <c r="P156" s="44" t="n">
        <v>0</v>
      </c>
      <c r="Q156" s="44">
        <f>ROUND(O156-P156,2)</f>
        <v/>
      </c>
      <c r="R156" s="44">
        <f>ROUND(V155*N(Debts!$D$8)/12,2)</f>
        <v/>
      </c>
      <c r="S156" s="44">
        <f>MIN(N(Debts!$E$8),V155+R156)</f>
        <v/>
      </c>
      <c r="T156" s="44">
        <f>V155+R156-S156</f>
        <v/>
      </c>
      <c r="U156" s="44" t="n">
        <v>0</v>
      </c>
      <c r="V156" s="44">
        <f>ROUND(T156-U156,2)</f>
        <v/>
      </c>
      <c r="W156" s="44">
        <f>ROUND(AA155*N(Debts!$D$9)/12,2)</f>
        <v/>
      </c>
      <c r="X156" s="44">
        <f>MIN(N(Debts!$E$9),AA155+W156)</f>
        <v/>
      </c>
      <c r="Y156" s="44">
        <f>AA155+W156-X156</f>
        <v/>
      </c>
      <c r="Z156" s="44" t="n">
        <v>0</v>
      </c>
      <c r="AA156" s="44">
        <f>ROUND(Y156-Z156,2)</f>
        <v/>
      </c>
      <c r="AB156" s="44">
        <f>ROUND(AF155*N(Debts!$D$10)/12,2)</f>
        <v/>
      </c>
      <c r="AC156" s="44">
        <f>MIN(N(Debts!$E$10),AF155+AB156)</f>
        <v/>
      </c>
      <c r="AD156" s="44">
        <f>AF155+AB156-AC156</f>
        <v/>
      </c>
      <c r="AE156" s="44" t="n">
        <v>0</v>
      </c>
      <c r="AF156" s="44">
        <f>ROUND(AD156-AE156,2)</f>
        <v/>
      </c>
      <c r="AG156" s="44">
        <f>ROUND(AK155*N(Debts!$D$11)/12,2)</f>
        <v/>
      </c>
      <c r="AH156" s="44">
        <f>MIN(N(Debts!$E$11),AK155+AG156)</f>
        <v/>
      </c>
      <c r="AI156" s="44">
        <f>AK155+AG156-AH156</f>
        <v/>
      </c>
      <c r="AJ156" s="44" t="n">
        <v>0</v>
      </c>
      <c r="AK156" s="44">
        <f>ROUND(AI156-AJ156,2)</f>
        <v/>
      </c>
      <c r="AL156" s="44">
        <f>ROUND(AP155*N(Debts!$D$12)/12,2)</f>
        <v/>
      </c>
      <c r="AM156" s="44">
        <f>MIN(N(Debts!$E$12),AP155+AL156)</f>
        <v/>
      </c>
      <c r="AN156" s="44">
        <f>AP155+AL156-AM156</f>
        <v/>
      </c>
      <c r="AO156" s="44" t="n">
        <v>0</v>
      </c>
      <c r="AP156" s="44">
        <f>ROUND(AN156-AO156,2)</f>
        <v/>
      </c>
      <c r="AQ156" s="44">
        <f>ROUND(AU155*N(Debts!$D$13)/12,2)</f>
        <v/>
      </c>
      <c r="AR156" s="44">
        <f>MIN(N(Debts!$E$13),AU155+AQ156)</f>
        <v/>
      </c>
      <c r="AS156" s="44">
        <f>AU155+AQ156-AR156</f>
        <v/>
      </c>
      <c r="AT156" s="44" t="n">
        <v>0</v>
      </c>
      <c r="AU156" s="44">
        <f>ROUND(AS156-AT156,2)</f>
        <v/>
      </c>
    </row>
    <row r="157">
      <c r="A157" s="43" t="n">
        <v>150</v>
      </c>
      <c r="B157" s="45">
        <f>EDATE(Plan!$C$7,A157-1)</f>
        <v/>
      </c>
      <c r="C157" s="46" t="n">
        <v>0</v>
      </c>
      <c r="D157" s="46">
        <f>SUMIF($H$6:$AU$6,"Interest",H157:AU157)</f>
        <v/>
      </c>
      <c r="E157" s="46">
        <f>SUMIF($H$6:$AU$6,"Min paid",H157:AU157)+SUMIF($H$6:$AU$6,"Extra paid",H157:AU157)</f>
        <v/>
      </c>
      <c r="F157" s="46">
        <f>SUMIF($H$6:$AU$6,"Balance",H157:AU157)</f>
        <v/>
      </c>
      <c r="G157" s="47">
        <f>IF(AND(F157&lt;=0.005,F156&gt;0.005),A157,"")</f>
        <v/>
      </c>
      <c r="H157" s="44">
        <f>ROUND(L156*N(Debts!$D$6)/12,2)</f>
        <v/>
      </c>
      <c r="I157" s="44">
        <f>MIN(N(Debts!$E$6),L156+H157)</f>
        <v/>
      </c>
      <c r="J157" s="44">
        <f>L156+H157-I157</f>
        <v/>
      </c>
      <c r="K157" s="44" t="n">
        <v>0</v>
      </c>
      <c r="L157" s="44">
        <f>ROUND(J157-K157,2)</f>
        <v/>
      </c>
      <c r="M157" s="44">
        <f>ROUND(Q156*N(Debts!$D$7)/12,2)</f>
        <v/>
      </c>
      <c r="N157" s="44">
        <f>MIN(N(Debts!$E$7),Q156+M157)</f>
        <v/>
      </c>
      <c r="O157" s="44">
        <f>Q156+M157-N157</f>
        <v/>
      </c>
      <c r="P157" s="44" t="n">
        <v>0</v>
      </c>
      <c r="Q157" s="44">
        <f>ROUND(O157-P157,2)</f>
        <v/>
      </c>
      <c r="R157" s="44">
        <f>ROUND(V156*N(Debts!$D$8)/12,2)</f>
        <v/>
      </c>
      <c r="S157" s="44">
        <f>MIN(N(Debts!$E$8),V156+R157)</f>
        <v/>
      </c>
      <c r="T157" s="44">
        <f>V156+R157-S157</f>
        <v/>
      </c>
      <c r="U157" s="44" t="n">
        <v>0</v>
      </c>
      <c r="V157" s="44">
        <f>ROUND(T157-U157,2)</f>
        <v/>
      </c>
      <c r="W157" s="44">
        <f>ROUND(AA156*N(Debts!$D$9)/12,2)</f>
        <v/>
      </c>
      <c r="X157" s="44">
        <f>MIN(N(Debts!$E$9),AA156+W157)</f>
        <v/>
      </c>
      <c r="Y157" s="44">
        <f>AA156+W157-X157</f>
        <v/>
      </c>
      <c r="Z157" s="44" t="n">
        <v>0</v>
      </c>
      <c r="AA157" s="44">
        <f>ROUND(Y157-Z157,2)</f>
        <v/>
      </c>
      <c r="AB157" s="44">
        <f>ROUND(AF156*N(Debts!$D$10)/12,2)</f>
        <v/>
      </c>
      <c r="AC157" s="44">
        <f>MIN(N(Debts!$E$10),AF156+AB157)</f>
        <v/>
      </c>
      <c r="AD157" s="44">
        <f>AF156+AB157-AC157</f>
        <v/>
      </c>
      <c r="AE157" s="44" t="n">
        <v>0</v>
      </c>
      <c r="AF157" s="44">
        <f>ROUND(AD157-AE157,2)</f>
        <v/>
      </c>
      <c r="AG157" s="44">
        <f>ROUND(AK156*N(Debts!$D$11)/12,2)</f>
        <v/>
      </c>
      <c r="AH157" s="44">
        <f>MIN(N(Debts!$E$11),AK156+AG157)</f>
        <v/>
      </c>
      <c r="AI157" s="44">
        <f>AK156+AG157-AH157</f>
        <v/>
      </c>
      <c r="AJ157" s="44" t="n">
        <v>0</v>
      </c>
      <c r="AK157" s="44">
        <f>ROUND(AI157-AJ157,2)</f>
        <v/>
      </c>
      <c r="AL157" s="44">
        <f>ROUND(AP156*N(Debts!$D$12)/12,2)</f>
        <v/>
      </c>
      <c r="AM157" s="44">
        <f>MIN(N(Debts!$E$12),AP156+AL157)</f>
        <v/>
      </c>
      <c r="AN157" s="44">
        <f>AP156+AL157-AM157</f>
        <v/>
      </c>
      <c r="AO157" s="44" t="n">
        <v>0</v>
      </c>
      <c r="AP157" s="44">
        <f>ROUND(AN157-AO157,2)</f>
        <v/>
      </c>
      <c r="AQ157" s="44">
        <f>ROUND(AU156*N(Debts!$D$13)/12,2)</f>
        <v/>
      </c>
      <c r="AR157" s="44">
        <f>MIN(N(Debts!$E$13),AU156+AQ157)</f>
        <v/>
      </c>
      <c r="AS157" s="44">
        <f>AU156+AQ157-AR157</f>
        <v/>
      </c>
      <c r="AT157" s="44" t="n">
        <v>0</v>
      </c>
      <c r="AU157" s="44">
        <f>ROUND(AS157-AT157,2)</f>
        <v/>
      </c>
    </row>
    <row r="158">
      <c r="A158" s="43" t="n">
        <v>151</v>
      </c>
      <c r="B158" s="45">
        <f>EDATE(Plan!$C$7,A158-1)</f>
        <v/>
      </c>
      <c r="C158" s="46" t="n">
        <v>0</v>
      </c>
      <c r="D158" s="46">
        <f>SUMIF($H$6:$AU$6,"Interest",H158:AU158)</f>
        <v/>
      </c>
      <c r="E158" s="46">
        <f>SUMIF($H$6:$AU$6,"Min paid",H158:AU158)+SUMIF($H$6:$AU$6,"Extra paid",H158:AU158)</f>
        <v/>
      </c>
      <c r="F158" s="46">
        <f>SUMIF($H$6:$AU$6,"Balance",H158:AU158)</f>
        <v/>
      </c>
      <c r="G158" s="47">
        <f>IF(AND(F158&lt;=0.005,F157&gt;0.005),A158,"")</f>
        <v/>
      </c>
      <c r="H158" s="44">
        <f>ROUND(L157*N(Debts!$D$6)/12,2)</f>
        <v/>
      </c>
      <c r="I158" s="44">
        <f>MIN(N(Debts!$E$6),L157+H158)</f>
        <v/>
      </c>
      <c r="J158" s="44">
        <f>L157+H158-I158</f>
        <v/>
      </c>
      <c r="K158" s="44" t="n">
        <v>0</v>
      </c>
      <c r="L158" s="44">
        <f>ROUND(J158-K158,2)</f>
        <v/>
      </c>
      <c r="M158" s="44">
        <f>ROUND(Q157*N(Debts!$D$7)/12,2)</f>
        <v/>
      </c>
      <c r="N158" s="44">
        <f>MIN(N(Debts!$E$7),Q157+M158)</f>
        <v/>
      </c>
      <c r="O158" s="44">
        <f>Q157+M158-N158</f>
        <v/>
      </c>
      <c r="P158" s="44" t="n">
        <v>0</v>
      </c>
      <c r="Q158" s="44">
        <f>ROUND(O158-P158,2)</f>
        <v/>
      </c>
      <c r="R158" s="44">
        <f>ROUND(V157*N(Debts!$D$8)/12,2)</f>
        <v/>
      </c>
      <c r="S158" s="44">
        <f>MIN(N(Debts!$E$8),V157+R158)</f>
        <v/>
      </c>
      <c r="T158" s="44">
        <f>V157+R158-S158</f>
        <v/>
      </c>
      <c r="U158" s="44" t="n">
        <v>0</v>
      </c>
      <c r="V158" s="44">
        <f>ROUND(T158-U158,2)</f>
        <v/>
      </c>
      <c r="W158" s="44">
        <f>ROUND(AA157*N(Debts!$D$9)/12,2)</f>
        <v/>
      </c>
      <c r="X158" s="44">
        <f>MIN(N(Debts!$E$9),AA157+W158)</f>
        <v/>
      </c>
      <c r="Y158" s="44">
        <f>AA157+W158-X158</f>
        <v/>
      </c>
      <c r="Z158" s="44" t="n">
        <v>0</v>
      </c>
      <c r="AA158" s="44">
        <f>ROUND(Y158-Z158,2)</f>
        <v/>
      </c>
      <c r="AB158" s="44">
        <f>ROUND(AF157*N(Debts!$D$10)/12,2)</f>
        <v/>
      </c>
      <c r="AC158" s="44">
        <f>MIN(N(Debts!$E$10),AF157+AB158)</f>
        <v/>
      </c>
      <c r="AD158" s="44">
        <f>AF157+AB158-AC158</f>
        <v/>
      </c>
      <c r="AE158" s="44" t="n">
        <v>0</v>
      </c>
      <c r="AF158" s="44">
        <f>ROUND(AD158-AE158,2)</f>
        <v/>
      </c>
      <c r="AG158" s="44">
        <f>ROUND(AK157*N(Debts!$D$11)/12,2)</f>
        <v/>
      </c>
      <c r="AH158" s="44">
        <f>MIN(N(Debts!$E$11),AK157+AG158)</f>
        <v/>
      </c>
      <c r="AI158" s="44">
        <f>AK157+AG158-AH158</f>
        <v/>
      </c>
      <c r="AJ158" s="44" t="n">
        <v>0</v>
      </c>
      <c r="AK158" s="44">
        <f>ROUND(AI158-AJ158,2)</f>
        <v/>
      </c>
      <c r="AL158" s="44">
        <f>ROUND(AP157*N(Debts!$D$12)/12,2)</f>
        <v/>
      </c>
      <c r="AM158" s="44">
        <f>MIN(N(Debts!$E$12),AP157+AL158)</f>
        <v/>
      </c>
      <c r="AN158" s="44">
        <f>AP157+AL158-AM158</f>
        <v/>
      </c>
      <c r="AO158" s="44" t="n">
        <v>0</v>
      </c>
      <c r="AP158" s="44">
        <f>ROUND(AN158-AO158,2)</f>
        <v/>
      </c>
      <c r="AQ158" s="44">
        <f>ROUND(AU157*N(Debts!$D$13)/12,2)</f>
        <v/>
      </c>
      <c r="AR158" s="44">
        <f>MIN(N(Debts!$E$13),AU157+AQ158)</f>
        <v/>
      </c>
      <c r="AS158" s="44">
        <f>AU157+AQ158-AR158</f>
        <v/>
      </c>
      <c r="AT158" s="44" t="n">
        <v>0</v>
      </c>
      <c r="AU158" s="44">
        <f>ROUND(AS158-AT158,2)</f>
        <v/>
      </c>
    </row>
    <row r="159">
      <c r="A159" s="43" t="n">
        <v>152</v>
      </c>
      <c r="B159" s="45">
        <f>EDATE(Plan!$C$7,A159-1)</f>
        <v/>
      </c>
      <c r="C159" s="46" t="n">
        <v>0</v>
      </c>
      <c r="D159" s="46">
        <f>SUMIF($H$6:$AU$6,"Interest",H159:AU159)</f>
        <v/>
      </c>
      <c r="E159" s="46">
        <f>SUMIF($H$6:$AU$6,"Min paid",H159:AU159)+SUMIF($H$6:$AU$6,"Extra paid",H159:AU159)</f>
        <v/>
      </c>
      <c r="F159" s="46">
        <f>SUMIF($H$6:$AU$6,"Balance",H159:AU159)</f>
        <v/>
      </c>
      <c r="G159" s="47">
        <f>IF(AND(F159&lt;=0.005,F158&gt;0.005),A159,"")</f>
        <v/>
      </c>
      <c r="H159" s="44">
        <f>ROUND(L158*N(Debts!$D$6)/12,2)</f>
        <v/>
      </c>
      <c r="I159" s="44">
        <f>MIN(N(Debts!$E$6),L158+H159)</f>
        <v/>
      </c>
      <c r="J159" s="44">
        <f>L158+H159-I159</f>
        <v/>
      </c>
      <c r="K159" s="44" t="n">
        <v>0</v>
      </c>
      <c r="L159" s="44">
        <f>ROUND(J159-K159,2)</f>
        <v/>
      </c>
      <c r="M159" s="44">
        <f>ROUND(Q158*N(Debts!$D$7)/12,2)</f>
        <v/>
      </c>
      <c r="N159" s="44">
        <f>MIN(N(Debts!$E$7),Q158+M159)</f>
        <v/>
      </c>
      <c r="O159" s="44">
        <f>Q158+M159-N159</f>
        <v/>
      </c>
      <c r="P159" s="44" t="n">
        <v>0</v>
      </c>
      <c r="Q159" s="44">
        <f>ROUND(O159-P159,2)</f>
        <v/>
      </c>
      <c r="R159" s="44">
        <f>ROUND(V158*N(Debts!$D$8)/12,2)</f>
        <v/>
      </c>
      <c r="S159" s="44">
        <f>MIN(N(Debts!$E$8),V158+R159)</f>
        <v/>
      </c>
      <c r="T159" s="44">
        <f>V158+R159-S159</f>
        <v/>
      </c>
      <c r="U159" s="44" t="n">
        <v>0</v>
      </c>
      <c r="V159" s="44">
        <f>ROUND(T159-U159,2)</f>
        <v/>
      </c>
      <c r="W159" s="44">
        <f>ROUND(AA158*N(Debts!$D$9)/12,2)</f>
        <v/>
      </c>
      <c r="X159" s="44">
        <f>MIN(N(Debts!$E$9),AA158+W159)</f>
        <v/>
      </c>
      <c r="Y159" s="44">
        <f>AA158+W159-X159</f>
        <v/>
      </c>
      <c r="Z159" s="44" t="n">
        <v>0</v>
      </c>
      <c r="AA159" s="44">
        <f>ROUND(Y159-Z159,2)</f>
        <v/>
      </c>
      <c r="AB159" s="44">
        <f>ROUND(AF158*N(Debts!$D$10)/12,2)</f>
        <v/>
      </c>
      <c r="AC159" s="44">
        <f>MIN(N(Debts!$E$10),AF158+AB159)</f>
        <v/>
      </c>
      <c r="AD159" s="44">
        <f>AF158+AB159-AC159</f>
        <v/>
      </c>
      <c r="AE159" s="44" t="n">
        <v>0</v>
      </c>
      <c r="AF159" s="44">
        <f>ROUND(AD159-AE159,2)</f>
        <v/>
      </c>
      <c r="AG159" s="44">
        <f>ROUND(AK158*N(Debts!$D$11)/12,2)</f>
        <v/>
      </c>
      <c r="AH159" s="44">
        <f>MIN(N(Debts!$E$11),AK158+AG159)</f>
        <v/>
      </c>
      <c r="AI159" s="44">
        <f>AK158+AG159-AH159</f>
        <v/>
      </c>
      <c r="AJ159" s="44" t="n">
        <v>0</v>
      </c>
      <c r="AK159" s="44">
        <f>ROUND(AI159-AJ159,2)</f>
        <v/>
      </c>
      <c r="AL159" s="44">
        <f>ROUND(AP158*N(Debts!$D$12)/12,2)</f>
        <v/>
      </c>
      <c r="AM159" s="44">
        <f>MIN(N(Debts!$E$12),AP158+AL159)</f>
        <v/>
      </c>
      <c r="AN159" s="44">
        <f>AP158+AL159-AM159</f>
        <v/>
      </c>
      <c r="AO159" s="44" t="n">
        <v>0</v>
      </c>
      <c r="AP159" s="44">
        <f>ROUND(AN159-AO159,2)</f>
        <v/>
      </c>
      <c r="AQ159" s="44">
        <f>ROUND(AU158*N(Debts!$D$13)/12,2)</f>
        <v/>
      </c>
      <c r="AR159" s="44">
        <f>MIN(N(Debts!$E$13),AU158+AQ159)</f>
        <v/>
      </c>
      <c r="AS159" s="44">
        <f>AU158+AQ159-AR159</f>
        <v/>
      </c>
      <c r="AT159" s="44" t="n">
        <v>0</v>
      </c>
      <c r="AU159" s="44">
        <f>ROUND(AS159-AT159,2)</f>
        <v/>
      </c>
    </row>
    <row r="160">
      <c r="A160" s="43" t="n">
        <v>153</v>
      </c>
      <c r="B160" s="45">
        <f>EDATE(Plan!$C$7,A160-1)</f>
        <v/>
      </c>
      <c r="C160" s="46" t="n">
        <v>0</v>
      </c>
      <c r="D160" s="46">
        <f>SUMIF($H$6:$AU$6,"Interest",H160:AU160)</f>
        <v/>
      </c>
      <c r="E160" s="46">
        <f>SUMIF($H$6:$AU$6,"Min paid",H160:AU160)+SUMIF($H$6:$AU$6,"Extra paid",H160:AU160)</f>
        <v/>
      </c>
      <c r="F160" s="46">
        <f>SUMIF($H$6:$AU$6,"Balance",H160:AU160)</f>
        <v/>
      </c>
      <c r="G160" s="47">
        <f>IF(AND(F160&lt;=0.005,F159&gt;0.005),A160,"")</f>
        <v/>
      </c>
      <c r="H160" s="44">
        <f>ROUND(L159*N(Debts!$D$6)/12,2)</f>
        <v/>
      </c>
      <c r="I160" s="44">
        <f>MIN(N(Debts!$E$6),L159+H160)</f>
        <v/>
      </c>
      <c r="J160" s="44">
        <f>L159+H160-I160</f>
        <v/>
      </c>
      <c r="K160" s="44" t="n">
        <v>0</v>
      </c>
      <c r="L160" s="44">
        <f>ROUND(J160-K160,2)</f>
        <v/>
      </c>
      <c r="M160" s="44">
        <f>ROUND(Q159*N(Debts!$D$7)/12,2)</f>
        <v/>
      </c>
      <c r="N160" s="44">
        <f>MIN(N(Debts!$E$7),Q159+M160)</f>
        <v/>
      </c>
      <c r="O160" s="44">
        <f>Q159+M160-N160</f>
        <v/>
      </c>
      <c r="P160" s="44" t="n">
        <v>0</v>
      </c>
      <c r="Q160" s="44">
        <f>ROUND(O160-P160,2)</f>
        <v/>
      </c>
      <c r="R160" s="44">
        <f>ROUND(V159*N(Debts!$D$8)/12,2)</f>
        <v/>
      </c>
      <c r="S160" s="44">
        <f>MIN(N(Debts!$E$8),V159+R160)</f>
        <v/>
      </c>
      <c r="T160" s="44">
        <f>V159+R160-S160</f>
        <v/>
      </c>
      <c r="U160" s="44" t="n">
        <v>0</v>
      </c>
      <c r="V160" s="44">
        <f>ROUND(T160-U160,2)</f>
        <v/>
      </c>
      <c r="W160" s="44">
        <f>ROUND(AA159*N(Debts!$D$9)/12,2)</f>
        <v/>
      </c>
      <c r="X160" s="44">
        <f>MIN(N(Debts!$E$9),AA159+W160)</f>
        <v/>
      </c>
      <c r="Y160" s="44">
        <f>AA159+W160-X160</f>
        <v/>
      </c>
      <c r="Z160" s="44" t="n">
        <v>0</v>
      </c>
      <c r="AA160" s="44">
        <f>ROUND(Y160-Z160,2)</f>
        <v/>
      </c>
      <c r="AB160" s="44">
        <f>ROUND(AF159*N(Debts!$D$10)/12,2)</f>
        <v/>
      </c>
      <c r="AC160" s="44">
        <f>MIN(N(Debts!$E$10),AF159+AB160)</f>
        <v/>
      </c>
      <c r="AD160" s="44">
        <f>AF159+AB160-AC160</f>
        <v/>
      </c>
      <c r="AE160" s="44" t="n">
        <v>0</v>
      </c>
      <c r="AF160" s="44">
        <f>ROUND(AD160-AE160,2)</f>
        <v/>
      </c>
      <c r="AG160" s="44">
        <f>ROUND(AK159*N(Debts!$D$11)/12,2)</f>
        <v/>
      </c>
      <c r="AH160" s="44">
        <f>MIN(N(Debts!$E$11),AK159+AG160)</f>
        <v/>
      </c>
      <c r="AI160" s="44">
        <f>AK159+AG160-AH160</f>
        <v/>
      </c>
      <c r="AJ160" s="44" t="n">
        <v>0</v>
      </c>
      <c r="AK160" s="44">
        <f>ROUND(AI160-AJ160,2)</f>
        <v/>
      </c>
      <c r="AL160" s="44">
        <f>ROUND(AP159*N(Debts!$D$12)/12,2)</f>
        <v/>
      </c>
      <c r="AM160" s="44">
        <f>MIN(N(Debts!$E$12),AP159+AL160)</f>
        <v/>
      </c>
      <c r="AN160" s="44">
        <f>AP159+AL160-AM160</f>
        <v/>
      </c>
      <c r="AO160" s="44" t="n">
        <v>0</v>
      </c>
      <c r="AP160" s="44">
        <f>ROUND(AN160-AO160,2)</f>
        <v/>
      </c>
      <c r="AQ160" s="44">
        <f>ROUND(AU159*N(Debts!$D$13)/12,2)</f>
        <v/>
      </c>
      <c r="AR160" s="44">
        <f>MIN(N(Debts!$E$13),AU159+AQ160)</f>
        <v/>
      </c>
      <c r="AS160" s="44">
        <f>AU159+AQ160-AR160</f>
        <v/>
      </c>
      <c r="AT160" s="44" t="n">
        <v>0</v>
      </c>
      <c r="AU160" s="44">
        <f>ROUND(AS160-AT160,2)</f>
        <v/>
      </c>
    </row>
    <row r="161">
      <c r="A161" s="43" t="n">
        <v>154</v>
      </c>
      <c r="B161" s="45">
        <f>EDATE(Plan!$C$7,A161-1)</f>
        <v/>
      </c>
      <c r="C161" s="46" t="n">
        <v>0</v>
      </c>
      <c r="D161" s="46">
        <f>SUMIF($H$6:$AU$6,"Interest",H161:AU161)</f>
        <v/>
      </c>
      <c r="E161" s="46">
        <f>SUMIF($H$6:$AU$6,"Min paid",H161:AU161)+SUMIF($H$6:$AU$6,"Extra paid",H161:AU161)</f>
        <v/>
      </c>
      <c r="F161" s="46">
        <f>SUMIF($H$6:$AU$6,"Balance",H161:AU161)</f>
        <v/>
      </c>
      <c r="G161" s="47">
        <f>IF(AND(F161&lt;=0.005,F160&gt;0.005),A161,"")</f>
        <v/>
      </c>
      <c r="H161" s="44">
        <f>ROUND(L160*N(Debts!$D$6)/12,2)</f>
        <v/>
      </c>
      <c r="I161" s="44">
        <f>MIN(N(Debts!$E$6),L160+H161)</f>
        <v/>
      </c>
      <c r="J161" s="44">
        <f>L160+H161-I161</f>
        <v/>
      </c>
      <c r="K161" s="44" t="n">
        <v>0</v>
      </c>
      <c r="L161" s="44">
        <f>ROUND(J161-K161,2)</f>
        <v/>
      </c>
      <c r="M161" s="44">
        <f>ROUND(Q160*N(Debts!$D$7)/12,2)</f>
        <v/>
      </c>
      <c r="N161" s="44">
        <f>MIN(N(Debts!$E$7),Q160+M161)</f>
        <v/>
      </c>
      <c r="O161" s="44">
        <f>Q160+M161-N161</f>
        <v/>
      </c>
      <c r="P161" s="44" t="n">
        <v>0</v>
      </c>
      <c r="Q161" s="44">
        <f>ROUND(O161-P161,2)</f>
        <v/>
      </c>
      <c r="R161" s="44">
        <f>ROUND(V160*N(Debts!$D$8)/12,2)</f>
        <v/>
      </c>
      <c r="S161" s="44">
        <f>MIN(N(Debts!$E$8),V160+R161)</f>
        <v/>
      </c>
      <c r="T161" s="44">
        <f>V160+R161-S161</f>
        <v/>
      </c>
      <c r="U161" s="44" t="n">
        <v>0</v>
      </c>
      <c r="V161" s="44">
        <f>ROUND(T161-U161,2)</f>
        <v/>
      </c>
      <c r="W161" s="44">
        <f>ROUND(AA160*N(Debts!$D$9)/12,2)</f>
        <v/>
      </c>
      <c r="X161" s="44">
        <f>MIN(N(Debts!$E$9),AA160+W161)</f>
        <v/>
      </c>
      <c r="Y161" s="44">
        <f>AA160+W161-X161</f>
        <v/>
      </c>
      <c r="Z161" s="44" t="n">
        <v>0</v>
      </c>
      <c r="AA161" s="44">
        <f>ROUND(Y161-Z161,2)</f>
        <v/>
      </c>
      <c r="AB161" s="44">
        <f>ROUND(AF160*N(Debts!$D$10)/12,2)</f>
        <v/>
      </c>
      <c r="AC161" s="44">
        <f>MIN(N(Debts!$E$10),AF160+AB161)</f>
        <v/>
      </c>
      <c r="AD161" s="44">
        <f>AF160+AB161-AC161</f>
        <v/>
      </c>
      <c r="AE161" s="44" t="n">
        <v>0</v>
      </c>
      <c r="AF161" s="44">
        <f>ROUND(AD161-AE161,2)</f>
        <v/>
      </c>
      <c r="AG161" s="44">
        <f>ROUND(AK160*N(Debts!$D$11)/12,2)</f>
        <v/>
      </c>
      <c r="AH161" s="44">
        <f>MIN(N(Debts!$E$11),AK160+AG161)</f>
        <v/>
      </c>
      <c r="AI161" s="44">
        <f>AK160+AG161-AH161</f>
        <v/>
      </c>
      <c r="AJ161" s="44" t="n">
        <v>0</v>
      </c>
      <c r="AK161" s="44">
        <f>ROUND(AI161-AJ161,2)</f>
        <v/>
      </c>
      <c r="AL161" s="44">
        <f>ROUND(AP160*N(Debts!$D$12)/12,2)</f>
        <v/>
      </c>
      <c r="AM161" s="44">
        <f>MIN(N(Debts!$E$12),AP160+AL161)</f>
        <v/>
      </c>
      <c r="AN161" s="44">
        <f>AP160+AL161-AM161</f>
        <v/>
      </c>
      <c r="AO161" s="44" t="n">
        <v>0</v>
      </c>
      <c r="AP161" s="44">
        <f>ROUND(AN161-AO161,2)</f>
        <v/>
      </c>
      <c r="AQ161" s="44">
        <f>ROUND(AU160*N(Debts!$D$13)/12,2)</f>
        <v/>
      </c>
      <c r="AR161" s="44">
        <f>MIN(N(Debts!$E$13),AU160+AQ161)</f>
        <v/>
      </c>
      <c r="AS161" s="44">
        <f>AU160+AQ161-AR161</f>
        <v/>
      </c>
      <c r="AT161" s="44" t="n">
        <v>0</v>
      </c>
      <c r="AU161" s="44">
        <f>ROUND(AS161-AT161,2)</f>
        <v/>
      </c>
    </row>
    <row r="162">
      <c r="A162" s="43" t="n">
        <v>155</v>
      </c>
      <c r="B162" s="45">
        <f>EDATE(Plan!$C$7,A162-1)</f>
        <v/>
      </c>
      <c r="C162" s="46" t="n">
        <v>0</v>
      </c>
      <c r="D162" s="46">
        <f>SUMIF($H$6:$AU$6,"Interest",H162:AU162)</f>
        <v/>
      </c>
      <c r="E162" s="46">
        <f>SUMIF($H$6:$AU$6,"Min paid",H162:AU162)+SUMIF($H$6:$AU$6,"Extra paid",H162:AU162)</f>
        <v/>
      </c>
      <c r="F162" s="46">
        <f>SUMIF($H$6:$AU$6,"Balance",H162:AU162)</f>
        <v/>
      </c>
      <c r="G162" s="47">
        <f>IF(AND(F162&lt;=0.005,F161&gt;0.005),A162,"")</f>
        <v/>
      </c>
      <c r="H162" s="44">
        <f>ROUND(L161*N(Debts!$D$6)/12,2)</f>
        <v/>
      </c>
      <c r="I162" s="44">
        <f>MIN(N(Debts!$E$6),L161+H162)</f>
        <v/>
      </c>
      <c r="J162" s="44">
        <f>L161+H162-I162</f>
        <v/>
      </c>
      <c r="K162" s="44" t="n">
        <v>0</v>
      </c>
      <c r="L162" s="44">
        <f>ROUND(J162-K162,2)</f>
        <v/>
      </c>
      <c r="M162" s="44">
        <f>ROUND(Q161*N(Debts!$D$7)/12,2)</f>
        <v/>
      </c>
      <c r="N162" s="44">
        <f>MIN(N(Debts!$E$7),Q161+M162)</f>
        <v/>
      </c>
      <c r="O162" s="44">
        <f>Q161+M162-N162</f>
        <v/>
      </c>
      <c r="P162" s="44" t="n">
        <v>0</v>
      </c>
      <c r="Q162" s="44">
        <f>ROUND(O162-P162,2)</f>
        <v/>
      </c>
      <c r="R162" s="44">
        <f>ROUND(V161*N(Debts!$D$8)/12,2)</f>
        <v/>
      </c>
      <c r="S162" s="44">
        <f>MIN(N(Debts!$E$8),V161+R162)</f>
        <v/>
      </c>
      <c r="T162" s="44">
        <f>V161+R162-S162</f>
        <v/>
      </c>
      <c r="U162" s="44" t="n">
        <v>0</v>
      </c>
      <c r="V162" s="44">
        <f>ROUND(T162-U162,2)</f>
        <v/>
      </c>
      <c r="W162" s="44">
        <f>ROUND(AA161*N(Debts!$D$9)/12,2)</f>
        <v/>
      </c>
      <c r="X162" s="44">
        <f>MIN(N(Debts!$E$9),AA161+W162)</f>
        <v/>
      </c>
      <c r="Y162" s="44">
        <f>AA161+W162-X162</f>
        <v/>
      </c>
      <c r="Z162" s="44" t="n">
        <v>0</v>
      </c>
      <c r="AA162" s="44">
        <f>ROUND(Y162-Z162,2)</f>
        <v/>
      </c>
      <c r="AB162" s="44">
        <f>ROUND(AF161*N(Debts!$D$10)/12,2)</f>
        <v/>
      </c>
      <c r="AC162" s="44">
        <f>MIN(N(Debts!$E$10),AF161+AB162)</f>
        <v/>
      </c>
      <c r="AD162" s="44">
        <f>AF161+AB162-AC162</f>
        <v/>
      </c>
      <c r="AE162" s="44" t="n">
        <v>0</v>
      </c>
      <c r="AF162" s="44">
        <f>ROUND(AD162-AE162,2)</f>
        <v/>
      </c>
      <c r="AG162" s="44">
        <f>ROUND(AK161*N(Debts!$D$11)/12,2)</f>
        <v/>
      </c>
      <c r="AH162" s="44">
        <f>MIN(N(Debts!$E$11),AK161+AG162)</f>
        <v/>
      </c>
      <c r="AI162" s="44">
        <f>AK161+AG162-AH162</f>
        <v/>
      </c>
      <c r="AJ162" s="44" t="n">
        <v>0</v>
      </c>
      <c r="AK162" s="44">
        <f>ROUND(AI162-AJ162,2)</f>
        <v/>
      </c>
      <c r="AL162" s="44">
        <f>ROUND(AP161*N(Debts!$D$12)/12,2)</f>
        <v/>
      </c>
      <c r="AM162" s="44">
        <f>MIN(N(Debts!$E$12),AP161+AL162)</f>
        <v/>
      </c>
      <c r="AN162" s="44">
        <f>AP161+AL162-AM162</f>
        <v/>
      </c>
      <c r="AO162" s="44" t="n">
        <v>0</v>
      </c>
      <c r="AP162" s="44">
        <f>ROUND(AN162-AO162,2)</f>
        <v/>
      </c>
      <c r="AQ162" s="44">
        <f>ROUND(AU161*N(Debts!$D$13)/12,2)</f>
        <v/>
      </c>
      <c r="AR162" s="44">
        <f>MIN(N(Debts!$E$13),AU161+AQ162)</f>
        <v/>
      </c>
      <c r="AS162" s="44">
        <f>AU161+AQ162-AR162</f>
        <v/>
      </c>
      <c r="AT162" s="44" t="n">
        <v>0</v>
      </c>
      <c r="AU162" s="44">
        <f>ROUND(AS162-AT162,2)</f>
        <v/>
      </c>
    </row>
    <row r="163">
      <c r="A163" s="43" t="n">
        <v>156</v>
      </c>
      <c r="B163" s="45">
        <f>EDATE(Plan!$C$7,A163-1)</f>
        <v/>
      </c>
      <c r="C163" s="46" t="n">
        <v>0</v>
      </c>
      <c r="D163" s="46">
        <f>SUMIF($H$6:$AU$6,"Interest",H163:AU163)</f>
        <v/>
      </c>
      <c r="E163" s="46">
        <f>SUMIF($H$6:$AU$6,"Min paid",H163:AU163)+SUMIF($H$6:$AU$6,"Extra paid",H163:AU163)</f>
        <v/>
      </c>
      <c r="F163" s="46">
        <f>SUMIF($H$6:$AU$6,"Balance",H163:AU163)</f>
        <v/>
      </c>
      <c r="G163" s="47">
        <f>IF(AND(F163&lt;=0.005,F162&gt;0.005),A163,"")</f>
        <v/>
      </c>
      <c r="H163" s="44">
        <f>ROUND(L162*N(Debts!$D$6)/12,2)</f>
        <v/>
      </c>
      <c r="I163" s="44">
        <f>MIN(N(Debts!$E$6),L162+H163)</f>
        <v/>
      </c>
      <c r="J163" s="44">
        <f>L162+H163-I163</f>
        <v/>
      </c>
      <c r="K163" s="44" t="n">
        <v>0</v>
      </c>
      <c r="L163" s="44">
        <f>ROUND(J163-K163,2)</f>
        <v/>
      </c>
      <c r="M163" s="44">
        <f>ROUND(Q162*N(Debts!$D$7)/12,2)</f>
        <v/>
      </c>
      <c r="N163" s="44">
        <f>MIN(N(Debts!$E$7),Q162+M163)</f>
        <v/>
      </c>
      <c r="O163" s="44">
        <f>Q162+M163-N163</f>
        <v/>
      </c>
      <c r="P163" s="44" t="n">
        <v>0</v>
      </c>
      <c r="Q163" s="44">
        <f>ROUND(O163-P163,2)</f>
        <v/>
      </c>
      <c r="R163" s="44">
        <f>ROUND(V162*N(Debts!$D$8)/12,2)</f>
        <v/>
      </c>
      <c r="S163" s="44">
        <f>MIN(N(Debts!$E$8),V162+R163)</f>
        <v/>
      </c>
      <c r="T163" s="44">
        <f>V162+R163-S163</f>
        <v/>
      </c>
      <c r="U163" s="44" t="n">
        <v>0</v>
      </c>
      <c r="V163" s="44">
        <f>ROUND(T163-U163,2)</f>
        <v/>
      </c>
      <c r="W163" s="44">
        <f>ROUND(AA162*N(Debts!$D$9)/12,2)</f>
        <v/>
      </c>
      <c r="X163" s="44">
        <f>MIN(N(Debts!$E$9),AA162+W163)</f>
        <v/>
      </c>
      <c r="Y163" s="44">
        <f>AA162+W163-X163</f>
        <v/>
      </c>
      <c r="Z163" s="44" t="n">
        <v>0</v>
      </c>
      <c r="AA163" s="44">
        <f>ROUND(Y163-Z163,2)</f>
        <v/>
      </c>
      <c r="AB163" s="44">
        <f>ROUND(AF162*N(Debts!$D$10)/12,2)</f>
        <v/>
      </c>
      <c r="AC163" s="44">
        <f>MIN(N(Debts!$E$10),AF162+AB163)</f>
        <v/>
      </c>
      <c r="AD163" s="44">
        <f>AF162+AB163-AC163</f>
        <v/>
      </c>
      <c r="AE163" s="44" t="n">
        <v>0</v>
      </c>
      <c r="AF163" s="44">
        <f>ROUND(AD163-AE163,2)</f>
        <v/>
      </c>
      <c r="AG163" s="44">
        <f>ROUND(AK162*N(Debts!$D$11)/12,2)</f>
        <v/>
      </c>
      <c r="AH163" s="44">
        <f>MIN(N(Debts!$E$11),AK162+AG163)</f>
        <v/>
      </c>
      <c r="AI163" s="44">
        <f>AK162+AG163-AH163</f>
        <v/>
      </c>
      <c r="AJ163" s="44" t="n">
        <v>0</v>
      </c>
      <c r="AK163" s="44">
        <f>ROUND(AI163-AJ163,2)</f>
        <v/>
      </c>
      <c r="AL163" s="44">
        <f>ROUND(AP162*N(Debts!$D$12)/12,2)</f>
        <v/>
      </c>
      <c r="AM163" s="44">
        <f>MIN(N(Debts!$E$12),AP162+AL163)</f>
        <v/>
      </c>
      <c r="AN163" s="44">
        <f>AP162+AL163-AM163</f>
        <v/>
      </c>
      <c r="AO163" s="44" t="n">
        <v>0</v>
      </c>
      <c r="AP163" s="44">
        <f>ROUND(AN163-AO163,2)</f>
        <v/>
      </c>
      <c r="AQ163" s="44">
        <f>ROUND(AU162*N(Debts!$D$13)/12,2)</f>
        <v/>
      </c>
      <c r="AR163" s="44">
        <f>MIN(N(Debts!$E$13),AU162+AQ163)</f>
        <v/>
      </c>
      <c r="AS163" s="44">
        <f>AU162+AQ163-AR163</f>
        <v/>
      </c>
      <c r="AT163" s="44" t="n">
        <v>0</v>
      </c>
      <c r="AU163" s="44">
        <f>ROUND(AS163-AT163,2)</f>
        <v/>
      </c>
    </row>
    <row r="164">
      <c r="A164" s="43" t="n">
        <v>157</v>
      </c>
      <c r="B164" s="45">
        <f>EDATE(Plan!$C$7,A164-1)</f>
        <v/>
      </c>
      <c r="C164" s="46" t="n">
        <v>0</v>
      </c>
      <c r="D164" s="46">
        <f>SUMIF($H$6:$AU$6,"Interest",H164:AU164)</f>
        <v/>
      </c>
      <c r="E164" s="46">
        <f>SUMIF($H$6:$AU$6,"Min paid",H164:AU164)+SUMIF($H$6:$AU$6,"Extra paid",H164:AU164)</f>
        <v/>
      </c>
      <c r="F164" s="46">
        <f>SUMIF($H$6:$AU$6,"Balance",H164:AU164)</f>
        <v/>
      </c>
      <c r="G164" s="47">
        <f>IF(AND(F164&lt;=0.005,F163&gt;0.005),A164,"")</f>
        <v/>
      </c>
      <c r="H164" s="44">
        <f>ROUND(L163*N(Debts!$D$6)/12,2)</f>
        <v/>
      </c>
      <c r="I164" s="44">
        <f>MIN(N(Debts!$E$6),L163+H164)</f>
        <v/>
      </c>
      <c r="J164" s="44">
        <f>L163+H164-I164</f>
        <v/>
      </c>
      <c r="K164" s="44" t="n">
        <v>0</v>
      </c>
      <c r="L164" s="44">
        <f>ROUND(J164-K164,2)</f>
        <v/>
      </c>
      <c r="M164" s="44">
        <f>ROUND(Q163*N(Debts!$D$7)/12,2)</f>
        <v/>
      </c>
      <c r="N164" s="44">
        <f>MIN(N(Debts!$E$7),Q163+M164)</f>
        <v/>
      </c>
      <c r="O164" s="44">
        <f>Q163+M164-N164</f>
        <v/>
      </c>
      <c r="P164" s="44" t="n">
        <v>0</v>
      </c>
      <c r="Q164" s="44">
        <f>ROUND(O164-P164,2)</f>
        <v/>
      </c>
      <c r="R164" s="44">
        <f>ROUND(V163*N(Debts!$D$8)/12,2)</f>
        <v/>
      </c>
      <c r="S164" s="44">
        <f>MIN(N(Debts!$E$8),V163+R164)</f>
        <v/>
      </c>
      <c r="T164" s="44">
        <f>V163+R164-S164</f>
        <v/>
      </c>
      <c r="U164" s="44" t="n">
        <v>0</v>
      </c>
      <c r="V164" s="44">
        <f>ROUND(T164-U164,2)</f>
        <v/>
      </c>
      <c r="W164" s="44">
        <f>ROUND(AA163*N(Debts!$D$9)/12,2)</f>
        <v/>
      </c>
      <c r="X164" s="44">
        <f>MIN(N(Debts!$E$9),AA163+W164)</f>
        <v/>
      </c>
      <c r="Y164" s="44">
        <f>AA163+W164-X164</f>
        <v/>
      </c>
      <c r="Z164" s="44" t="n">
        <v>0</v>
      </c>
      <c r="AA164" s="44">
        <f>ROUND(Y164-Z164,2)</f>
        <v/>
      </c>
      <c r="AB164" s="44">
        <f>ROUND(AF163*N(Debts!$D$10)/12,2)</f>
        <v/>
      </c>
      <c r="AC164" s="44">
        <f>MIN(N(Debts!$E$10),AF163+AB164)</f>
        <v/>
      </c>
      <c r="AD164" s="44">
        <f>AF163+AB164-AC164</f>
        <v/>
      </c>
      <c r="AE164" s="44" t="n">
        <v>0</v>
      </c>
      <c r="AF164" s="44">
        <f>ROUND(AD164-AE164,2)</f>
        <v/>
      </c>
      <c r="AG164" s="44">
        <f>ROUND(AK163*N(Debts!$D$11)/12,2)</f>
        <v/>
      </c>
      <c r="AH164" s="44">
        <f>MIN(N(Debts!$E$11),AK163+AG164)</f>
        <v/>
      </c>
      <c r="AI164" s="44">
        <f>AK163+AG164-AH164</f>
        <v/>
      </c>
      <c r="AJ164" s="44" t="n">
        <v>0</v>
      </c>
      <c r="AK164" s="44">
        <f>ROUND(AI164-AJ164,2)</f>
        <v/>
      </c>
      <c r="AL164" s="44">
        <f>ROUND(AP163*N(Debts!$D$12)/12,2)</f>
        <v/>
      </c>
      <c r="AM164" s="44">
        <f>MIN(N(Debts!$E$12),AP163+AL164)</f>
        <v/>
      </c>
      <c r="AN164" s="44">
        <f>AP163+AL164-AM164</f>
        <v/>
      </c>
      <c r="AO164" s="44" t="n">
        <v>0</v>
      </c>
      <c r="AP164" s="44">
        <f>ROUND(AN164-AO164,2)</f>
        <v/>
      </c>
      <c r="AQ164" s="44">
        <f>ROUND(AU163*N(Debts!$D$13)/12,2)</f>
        <v/>
      </c>
      <c r="AR164" s="44">
        <f>MIN(N(Debts!$E$13),AU163+AQ164)</f>
        <v/>
      </c>
      <c r="AS164" s="44">
        <f>AU163+AQ164-AR164</f>
        <v/>
      </c>
      <c r="AT164" s="44" t="n">
        <v>0</v>
      </c>
      <c r="AU164" s="44">
        <f>ROUND(AS164-AT164,2)</f>
        <v/>
      </c>
    </row>
    <row r="165">
      <c r="A165" s="43" t="n">
        <v>158</v>
      </c>
      <c r="B165" s="45">
        <f>EDATE(Plan!$C$7,A165-1)</f>
        <v/>
      </c>
      <c r="C165" s="46" t="n">
        <v>0</v>
      </c>
      <c r="D165" s="46">
        <f>SUMIF($H$6:$AU$6,"Interest",H165:AU165)</f>
        <v/>
      </c>
      <c r="E165" s="46">
        <f>SUMIF($H$6:$AU$6,"Min paid",H165:AU165)+SUMIF($H$6:$AU$6,"Extra paid",H165:AU165)</f>
        <v/>
      </c>
      <c r="F165" s="46">
        <f>SUMIF($H$6:$AU$6,"Balance",H165:AU165)</f>
        <v/>
      </c>
      <c r="G165" s="47">
        <f>IF(AND(F165&lt;=0.005,F164&gt;0.005),A165,"")</f>
        <v/>
      </c>
      <c r="H165" s="44">
        <f>ROUND(L164*N(Debts!$D$6)/12,2)</f>
        <v/>
      </c>
      <c r="I165" s="44">
        <f>MIN(N(Debts!$E$6),L164+H165)</f>
        <v/>
      </c>
      <c r="J165" s="44">
        <f>L164+H165-I165</f>
        <v/>
      </c>
      <c r="K165" s="44" t="n">
        <v>0</v>
      </c>
      <c r="L165" s="44">
        <f>ROUND(J165-K165,2)</f>
        <v/>
      </c>
      <c r="M165" s="44">
        <f>ROUND(Q164*N(Debts!$D$7)/12,2)</f>
        <v/>
      </c>
      <c r="N165" s="44">
        <f>MIN(N(Debts!$E$7),Q164+M165)</f>
        <v/>
      </c>
      <c r="O165" s="44">
        <f>Q164+M165-N165</f>
        <v/>
      </c>
      <c r="P165" s="44" t="n">
        <v>0</v>
      </c>
      <c r="Q165" s="44">
        <f>ROUND(O165-P165,2)</f>
        <v/>
      </c>
      <c r="R165" s="44">
        <f>ROUND(V164*N(Debts!$D$8)/12,2)</f>
        <v/>
      </c>
      <c r="S165" s="44">
        <f>MIN(N(Debts!$E$8),V164+R165)</f>
        <v/>
      </c>
      <c r="T165" s="44">
        <f>V164+R165-S165</f>
        <v/>
      </c>
      <c r="U165" s="44" t="n">
        <v>0</v>
      </c>
      <c r="V165" s="44">
        <f>ROUND(T165-U165,2)</f>
        <v/>
      </c>
      <c r="W165" s="44">
        <f>ROUND(AA164*N(Debts!$D$9)/12,2)</f>
        <v/>
      </c>
      <c r="X165" s="44">
        <f>MIN(N(Debts!$E$9),AA164+W165)</f>
        <v/>
      </c>
      <c r="Y165" s="44">
        <f>AA164+W165-X165</f>
        <v/>
      </c>
      <c r="Z165" s="44" t="n">
        <v>0</v>
      </c>
      <c r="AA165" s="44">
        <f>ROUND(Y165-Z165,2)</f>
        <v/>
      </c>
      <c r="AB165" s="44">
        <f>ROUND(AF164*N(Debts!$D$10)/12,2)</f>
        <v/>
      </c>
      <c r="AC165" s="44">
        <f>MIN(N(Debts!$E$10),AF164+AB165)</f>
        <v/>
      </c>
      <c r="AD165" s="44">
        <f>AF164+AB165-AC165</f>
        <v/>
      </c>
      <c r="AE165" s="44" t="n">
        <v>0</v>
      </c>
      <c r="AF165" s="44">
        <f>ROUND(AD165-AE165,2)</f>
        <v/>
      </c>
      <c r="AG165" s="44">
        <f>ROUND(AK164*N(Debts!$D$11)/12,2)</f>
        <v/>
      </c>
      <c r="AH165" s="44">
        <f>MIN(N(Debts!$E$11),AK164+AG165)</f>
        <v/>
      </c>
      <c r="AI165" s="44">
        <f>AK164+AG165-AH165</f>
        <v/>
      </c>
      <c r="AJ165" s="44" t="n">
        <v>0</v>
      </c>
      <c r="AK165" s="44">
        <f>ROUND(AI165-AJ165,2)</f>
        <v/>
      </c>
      <c r="AL165" s="44">
        <f>ROUND(AP164*N(Debts!$D$12)/12,2)</f>
        <v/>
      </c>
      <c r="AM165" s="44">
        <f>MIN(N(Debts!$E$12),AP164+AL165)</f>
        <v/>
      </c>
      <c r="AN165" s="44">
        <f>AP164+AL165-AM165</f>
        <v/>
      </c>
      <c r="AO165" s="44" t="n">
        <v>0</v>
      </c>
      <c r="AP165" s="44">
        <f>ROUND(AN165-AO165,2)</f>
        <v/>
      </c>
      <c r="AQ165" s="44">
        <f>ROUND(AU164*N(Debts!$D$13)/12,2)</f>
        <v/>
      </c>
      <c r="AR165" s="44">
        <f>MIN(N(Debts!$E$13),AU164+AQ165)</f>
        <v/>
      </c>
      <c r="AS165" s="44">
        <f>AU164+AQ165-AR165</f>
        <v/>
      </c>
      <c r="AT165" s="44" t="n">
        <v>0</v>
      </c>
      <c r="AU165" s="44">
        <f>ROUND(AS165-AT165,2)</f>
        <v/>
      </c>
    </row>
    <row r="166">
      <c r="A166" s="43" t="n">
        <v>159</v>
      </c>
      <c r="B166" s="45">
        <f>EDATE(Plan!$C$7,A166-1)</f>
        <v/>
      </c>
      <c r="C166" s="46" t="n">
        <v>0</v>
      </c>
      <c r="D166" s="46">
        <f>SUMIF($H$6:$AU$6,"Interest",H166:AU166)</f>
        <v/>
      </c>
      <c r="E166" s="46">
        <f>SUMIF($H$6:$AU$6,"Min paid",H166:AU166)+SUMIF($H$6:$AU$6,"Extra paid",H166:AU166)</f>
        <v/>
      </c>
      <c r="F166" s="46">
        <f>SUMIF($H$6:$AU$6,"Balance",H166:AU166)</f>
        <v/>
      </c>
      <c r="G166" s="47">
        <f>IF(AND(F166&lt;=0.005,F165&gt;0.005),A166,"")</f>
        <v/>
      </c>
      <c r="H166" s="44">
        <f>ROUND(L165*N(Debts!$D$6)/12,2)</f>
        <v/>
      </c>
      <c r="I166" s="44">
        <f>MIN(N(Debts!$E$6),L165+H166)</f>
        <v/>
      </c>
      <c r="J166" s="44">
        <f>L165+H166-I166</f>
        <v/>
      </c>
      <c r="K166" s="44" t="n">
        <v>0</v>
      </c>
      <c r="L166" s="44">
        <f>ROUND(J166-K166,2)</f>
        <v/>
      </c>
      <c r="M166" s="44">
        <f>ROUND(Q165*N(Debts!$D$7)/12,2)</f>
        <v/>
      </c>
      <c r="N166" s="44">
        <f>MIN(N(Debts!$E$7),Q165+M166)</f>
        <v/>
      </c>
      <c r="O166" s="44">
        <f>Q165+M166-N166</f>
        <v/>
      </c>
      <c r="P166" s="44" t="n">
        <v>0</v>
      </c>
      <c r="Q166" s="44">
        <f>ROUND(O166-P166,2)</f>
        <v/>
      </c>
      <c r="R166" s="44">
        <f>ROUND(V165*N(Debts!$D$8)/12,2)</f>
        <v/>
      </c>
      <c r="S166" s="44">
        <f>MIN(N(Debts!$E$8),V165+R166)</f>
        <v/>
      </c>
      <c r="T166" s="44">
        <f>V165+R166-S166</f>
        <v/>
      </c>
      <c r="U166" s="44" t="n">
        <v>0</v>
      </c>
      <c r="V166" s="44">
        <f>ROUND(T166-U166,2)</f>
        <v/>
      </c>
      <c r="W166" s="44">
        <f>ROUND(AA165*N(Debts!$D$9)/12,2)</f>
        <v/>
      </c>
      <c r="X166" s="44">
        <f>MIN(N(Debts!$E$9),AA165+W166)</f>
        <v/>
      </c>
      <c r="Y166" s="44">
        <f>AA165+W166-X166</f>
        <v/>
      </c>
      <c r="Z166" s="44" t="n">
        <v>0</v>
      </c>
      <c r="AA166" s="44">
        <f>ROUND(Y166-Z166,2)</f>
        <v/>
      </c>
      <c r="AB166" s="44">
        <f>ROUND(AF165*N(Debts!$D$10)/12,2)</f>
        <v/>
      </c>
      <c r="AC166" s="44">
        <f>MIN(N(Debts!$E$10),AF165+AB166)</f>
        <v/>
      </c>
      <c r="AD166" s="44">
        <f>AF165+AB166-AC166</f>
        <v/>
      </c>
      <c r="AE166" s="44" t="n">
        <v>0</v>
      </c>
      <c r="AF166" s="44">
        <f>ROUND(AD166-AE166,2)</f>
        <v/>
      </c>
      <c r="AG166" s="44">
        <f>ROUND(AK165*N(Debts!$D$11)/12,2)</f>
        <v/>
      </c>
      <c r="AH166" s="44">
        <f>MIN(N(Debts!$E$11),AK165+AG166)</f>
        <v/>
      </c>
      <c r="AI166" s="44">
        <f>AK165+AG166-AH166</f>
        <v/>
      </c>
      <c r="AJ166" s="44" t="n">
        <v>0</v>
      </c>
      <c r="AK166" s="44">
        <f>ROUND(AI166-AJ166,2)</f>
        <v/>
      </c>
      <c r="AL166" s="44">
        <f>ROUND(AP165*N(Debts!$D$12)/12,2)</f>
        <v/>
      </c>
      <c r="AM166" s="44">
        <f>MIN(N(Debts!$E$12),AP165+AL166)</f>
        <v/>
      </c>
      <c r="AN166" s="44">
        <f>AP165+AL166-AM166</f>
        <v/>
      </c>
      <c r="AO166" s="44" t="n">
        <v>0</v>
      </c>
      <c r="AP166" s="44">
        <f>ROUND(AN166-AO166,2)</f>
        <v/>
      </c>
      <c r="AQ166" s="44">
        <f>ROUND(AU165*N(Debts!$D$13)/12,2)</f>
        <v/>
      </c>
      <c r="AR166" s="44">
        <f>MIN(N(Debts!$E$13),AU165+AQ166)</f>
        <v/>
      </c>
      <c r="AS166" s="44">
        <f>AU165+AQ166-AR166</f>
        <v/>
      </c>
      <c r="AT166" s="44" t="n">
        <v>0</v>
      </c>
      <c r="AU166" s="44">
        <f>ROUND(AS166-AT166,2)</f>
        <v/>
      </c>
    </row>
    <row r="167">
      <c r="A167" s="43" t="n">
        <v>160</v>
      </c>
      <c r="B167" s="45">
        <f>EDATE(Plan!$C$7,A167-1)</f>
        <v/>
      </c>
      <c r="C167" s="46" t="n">
        <v>0</v>
      </c>
      <c r="D167" s="46">
        <f>SUMIF($H$6:$AU$6,"Interest",H167:AU167)</f>
        <v/>
      </c>
      <c r="E167" s="46">
        <f>SUMIF($H$6:$AU$6,"Min paid",H167:AU167)+SUMIF($H$6:$AU$6,"Extra paid",H167:AU167)</f>
        <v/>
      </c>
      <c r="F167" s="46">
        <f>SUMIF($H$6:$AU$6,"Balance",H167:AU167)</f>
        <v/>
      </c>
      <c r="G167" s="47">
        <f>IF(AND(F167&lt;=0.005,F166&gt;0.005),A167,"")</f>
        <v/>
      </c>
      <c r="H167" s="44">
        <f>ROUND(L166*N(Debts!$D$6)/12,2)</f>
        <v/>
      </c>
      <c r="I167" s="44">
        <f>MIN(N(Debts!$E$6),L166+H167)</f>
        <v/>
      </c>
      <c r="J167" s="44">
        <f>L166+H167-I167</f>
        <v/>
      </c>
      <c r="K167" s="44" t="n">
        <v>0</v>
      </c>
      <c r="L167" s="44">
        <f>ROUND(J167-K167,2)</f>
        <v/>
      </c>
      <c r="M167" s="44">
        <f>ROUND(Q166*N(Debts!$D$7)/12,2)</f>
        <v/>
      </c>
      <c r="N167" s="44">
        <f>MIN(N(Debts!$E$7),Q166+M167)</f>
        <v/>
      </c>
      <c r="O167" s="44">
        <f>Q166+M167-N167</f>
        <v/>
      </c>
      <c r="P167" s="44" t="n">
        <v>0</v>
      </c>
      <c r="Q167" s="44">
        <f>ROUND(O167-P167,2)</f>
        <v/>
      </c>
      <c r="R167" s="44">
        <f>ROUND(V166*N(Debts!$D$8)/12,2)</f>
        <v/>
      </c>
      <c r="S167" s="44">
        <f>MIN(N(Debts!$E$8),V166+R167)</f>
        <v/>
      </c>
      <c r="T167" s="44">
        <f>V166+R167-S167</f>
        <v/>
      </c>
      <c r="U167" s="44" t="n">
        <v>0</v>
      </c>
      <c r="V167" s="44">
        <f>ROUND(T167-U167,2)</f>
        <v/>
      </c>
      <c r="W167" s="44">
        <f>ROUND(AA166*N(Debts!$D$9)/12,2)</f>
        <v/>
      </c>
      <c r="X167" s="44">
        <f>MIN(N(Debts!$E$9),AA166+W167)</f>
        <v/>
      </c>
      <c r="Y167" s="44">
        <f>AA166+W167-X167</f>
        <v/>
      </c>
      <c r="Z167" s="44" t="n">
        <v>0</v>
      </c>
      <c r="AA167" s="44">
        <f>ROUND(Y167-Z167,2)</f>
        <v/>
      </c>
      <c r="AB167" s="44">
        <f>ROUND(AF166*N(Debts!$D$10)/12,2)</f>
        <v/>
      </c>
      <c r="AC167" s="44">
        <f>MIN(N(Debts!$E$10),AF166+AB167)</f>
        <v/>
      </c>
      <c r="AD167" s="44">
        <f>AF166+AB167-AC167</f>
        <v/>
      </c>
      <c r="AE167" s="44" t="n">
        <v>0</v>
      </c>
      <c r="AF167" s="44">
        <f>ROUND(AD167-AE167,2)</f>
        <v/>
      </c>
      <c r="AG167" s="44">
        <f>ROUND(AK166*N(Debts!$D$11)/12,2)</f>
        <v/>
      </c>
      <c r="AH167" s="44">
        <f>MIN(N(Debts!$E$11),AK166+AG167)</f>
        <v/>
      </c>
      <c r="AI167" s="44">
        <f>AK166+AG167-AH167</f>
        <v/>
      </c>
      <c r="AJ167" s="44" t="n">
        <v>0</v>
      </c>
      <c r="AK167" s="44">
        <f>ROUND(AI167-AJ167,2)</f>
        <v/>
      </c>
      <c r="AL167" s="44">
        <f>ROUND(AP166*N(Debts!$D$12)/12,2)</f>
        <v/>
      </c>
      <c r="AM167" s="44">
        <f>MIN(N(Debts!$E$12),AP166+AL167)</f>
        <v/>
      </c>
      <c r="AN167" s="44">
        <f>AP166+AL167-AM167</f>
        <v/>
      </c>
      <c r="AO167" s="44" t="n">
        <v>0</v>
      </c>
      <c r="AP167" s="44">
        <f>ROUND(AN167-AO167,2)</f>
        <v/>
      </c>
      <c r="AQ167" s="44">
        <f>ROUND(AU166*N(Debts!$D$13)/12,2)</f>
        <v/>
      </c>
      <c r="AR167" s="44">
        <f>MIN(N(Debts!$E$13),AU166+AQ167)</f>
        <v/>
      </c>
      <c r="AS167" s="44">
        <f>AU166+AQ167-AR167</f>
        <v/>
      </c>
      <c r="AT167" s="44" t="n">
        <v>0</v>
      </c>
      <c r="AU167" s="44">
        <f>ROUND(AS167-AT167,2)</f>
        <v/>
      </c>
    </row>
    <row r="168">
      <c r="A168" s="43" t="n">
        <v>161</v>
      </c>
      <c r="B168" s="45">
        <f>EDATE(Plan!$C$7,A168-1)</f>
        <v/>
      </c>
      <c r="C168" s="46" t="n">
        <v>0</v>
      </c>
      <c r="D168" s="46">
        <f>SUMIF($H$6:$AU$6,"Interest",H168:AU168)</f>
        <v/>
      </c>
      <c r="E168" s="46">
        <f>SUMIF($H$6:$AU$6,"Min paid",H168:AU168)+SUMIF($H$6:$AU$6,"Extra paid",H168:AU168)</f>
        <v/>
      </c>
      <c r="F168" s="46">
        <f>SUMIF($H$6:$AU$6,"Balance",H168:AU168)</f>
        <v/>
      </c>
      <c r="G168" s="47">
        <f>IF(AND(F168&lt;=0.005,F167&gt;0.005),A168,"")</f>
        <v/>
      </c>
      <c r="H168" s="44">
        <f>ROUND(L167*N(Debts!$D$6)/12,2)</f>
        <v/>
      </c>
      <c r="I168" s="44">
        <f>MIN(N(Debts!$E$6),L167+H168)</f>
        <v/>
      </c>
      <c r="J168" s="44">
        <f>L167+H168-I168</f>
        <v/>
      </c>
      <c r="K168" s="44" t="n">
        <v>0</v>
      </c>
      <c r="L168" s="44">
        <f>ROUND(J168-K168,2)</f>
        <v/>
      </c>
      <c r="M168" s="44">
        <f>ROUND(Q167*N(Debts!$D$7)/12,2)</f>
        <v/>
      </c>
      <c r="N168" s="44">
        <f>MIN(N(Debts!$E$7),Q167+M168)</f>
        <v/>
      </c>
      <c r="O168" s="44">
        <f>Q167+M168-N168</f>
        <v/>
      </c>
      <c r="P168" s="44" t="n">
        <v>0</v>
      </c>
      <c r="Q168" s="44">
        <f>ROUND(O168-P168,2)</f>
        <v/>
      </c>
      <c r="R168" s="44">
        <f>ROUND(V167*N(Debts!$D$8)/12,2)</f>
        <v/>
      </c>
      <c r="S168" s="44">
        <f>MIN(N(Debts!$E$8),V167+R168)</f>
        <v/>
      </c>
      <c r="T168" s="44">
        <f>V167+R168-S168</f>
        <v/>
      </c>
      <c r="U168" s="44" t="n">
        <v>0</v>
      </c>
      <c r="V168" s="44">
        <f>ROUND(T168-U168,2)</f>
        <v/>
      </c>
      <c r="W168" s="44">
        <f>ROUND(AA167*N(Debts!$D$9)/12,2)</f>
        <v/>
      </c>
      <c r="X168" s="44">
        <f>MIN(N(Debts!$E$9),AA167+W168)</f>
        <v/>
      </c>
      <c r="Y168" s="44">
        <f>AA167+W168-X168</f>
        <v/>
      </c>
      <c r="Z168" s="44" t="n">
        <v>0</v>
      </c>
      <c r="AA168" s="44">
        <f>ROUND(Y168-Z168,2)</f>
        <v/>
      </c>
      <c r="AB168" s="44">
        <f>ROUND(AF167*N(Debts!$D$10)/12,2)</f>
        <v/>
      </c>
      <c r="AC168" s="44">
        <f>MIN(N(Debts!$E$10),AF167+AB168)</f>
        <v/>
      </c>
      <c r="AD168" s="44">
        <f>AF167+AB168-AC168</f>
        <v/>
      </c>
      <c r="AE168" s="44" t="n">
        <v>0</v>
      </c>
      <c r="AF168" s="44">
        <f>ROUND(AD168-AE168,2)</f>
        <v/>
      </c>
      <c r="AG168" s="44">
        <f>ROUND(AK167*N(Debts!$D$11)/12,2)</f>
        <v/>
      </c>
      <c r="AH168" s="44">
        <f>MIN(N(Debts!$E$11),AK167+AG168)</f>
        <v/>
      </c>
      <c r="AI168" s="44">
        <f>AK167+AG168-AH168</f>
        <v/>
      </c>
      <c r="AJ168" s="44" t="n">
        <v>0</v>
      </c>
      <c r="AK168" s="44">
        <f>ROUND(AI168-AJ168,2)</f>
        <v/>
      </c>
      <c r="AL168" s="44">
        <f>ROUND(AP167*N(Debts!$D$12)/12,2)</f>
        <v/>
      </c>
      <c r="AM168" s="44">
        <f>MIN(N(Debts!$E$12),AP167+AL168)</f>
        <v/>
      </c>
      <c r="AN168" s="44">
        <f>AP167+AL168-AM168</f>
        <v/>
      </c>
      <c r="AO168" s="44" t="n">
        <v>0</v>
      </c>
      <c r="AP168" s="44">
        <f>ROUND(AN168-AO168,2)</f>
        <v/>
      </c>
      <c r="AQ168" s="44">
        <f>ROUND(AU167*N(Debts!$D$13)/12,2)</f>
        <v/>
      </c>
      <c r="AR168" s="44">
        <f>MIN(N(Debts!$E$13),AU167+AQ168)</f>
        <v/>
      </c>
      <c r="AS168" s="44">
        <f>AU167+AQ168-AR168</f>
        <v/>
      </c>
      <c r="AT168" s="44" t="n">
        <v>0</v>
      </c>
      <c r="AU168" s="44">
        <f>ROUND(AS168-AT168,2)</f>
        <v/>
      </c>
    </row>
    <row r="169">
      <c r="A169" s="43" t="n">
        <v>162</v>
      </c>
      <c r="B169" s="45">
        <f>EDATE(Plan!$C$7,A169-1)</f>
        <v/>
      </c>
      <c r="C169" s="46" t="n">
        <v>0</v>
      </c>
      <c r="D169" s="46">
        <f>SUMIF($H$6:$AU$6,"Interest",H169:AU169)</f>
        <v/>
      </c>
      <c r="E169" s="46">
        <f>SUMIF($H$6:$AU$6,"Min paid",H169:AU169)+SUMIF($H$6:$AU$6,"Extra paid",H169:AU169)</f>
        <v/>
      </c>
      <c r="F169" s="46">
        <f>SUMIF($H$6:$AU$6,"Balance",H169:AU169)</f>
        <v/>
      </c>
      <c r="G169" s="47">
        <f>IF(AND(F169&lt;=0.005,F168&gt;0.005),A169,"")</f>
        <v/>
      </c>
      <c r="H169" s="44">
        <f>ROUND(L168*N(Debts!$D$6)/12,2)</f>
        <v/>
      </c>
      <c r="I169" s="44">
        <f>MIN(N(Debts!$E$6),L168+H169)</f>
        <v/>
      </c>
      <c r="J169" s="44">
        <f>L168+H169-I169</f>
        <v/>
      </c>
      <c r="K169" s="44" t="n">
        <v>0</v>
      </c>
      <c r="L169" s="44">
        <f>ROUND(J169-K169,2)</f>
        <v/>
      </c>
      <c r="M169" s="44">
        <f>ROUND(Q168*N(Debts!$D$7)/12,2)</f>
        <v/>
      </c>
      <c r="N169" s="44">
        <f>MIN(N(Debts!$E$7),Q168+M169)</f>
        <v/>
      </c>
      <c r="O169" s="44">
        <f>Q168+M169-N169</f>
        <v/>
      </c>
      <c r="P169" s="44" t="n">
        <v>0</v>
      </c>
      <c r="Q169" s="44">
        <f>ROUND(O169-P169,2)</f>
        <v/>
      </c>
      <c r="R169" s="44">
        <f>ROUND(V168*N(Debts!$D$8)/12,2)</f>
        <v/>
      </c>
      <c r="S169" s="44">
        <f>MIN(N(Debts!$E$8),V168+R169)</f>
        <v/>
      </c>
      <c r="T169" s="44">
        <f>V168+R169-S169</f>
        <v/>
      </c>
      <c r="U169" s="44" t="n">
        <v>0</v>
      </c>
      <c r="V169" s="44">
        <f>ROUND(T169-U169,2)</f>
        <v/>
      </c>
      <c r="W169" s="44">
        <f>ROUND(AA168*N(Debts!$D$9)/12,2)</f>
        <v/>
      </c>
      <c r="X169" s="44">
        <f>MIN(N(Debts!$E$9),AA168+W169)</f>
        <v/>
      </c>
      <c r="Y169" s="44">
        <f>AA168+W169-X169</f>
        <v/>
      </c>
      <c r="Z169" s="44" t="n">
        <v>0</v>
      </c>
      <c r="AA169" s="44">
        <f>ROUND(Y169-Z169,2)</f>
        <v/>
      </c>
      <c r="AB169" s="44">
        <f>ROUND(AF168*N(Debts!$D$10)/12,2)</f>
        <v/>
      </c>
      <c r="AC169" s="44">
        <f>MIN(N(Debts!$E$10),AF168+AB169)</f>
        <v/>
      </c>
      <c r="AD169" s="44">
        <f>AF168+AB169-AC169</f>
        <v/>
      </c>
      <c r="AE169" s="44" t="n">
        <v>0</v>
      </c>
      <c r="AF169" s="44">
        <f>ROUND(AD169-AE169,2)</f>
        <v/>
      </c>
      <c r="AG169" s="44">
        <f>ROUND(AK168*N(Debts!$D$11)/12,2)</f>
        <v/>
      </c>
      <c r="AH169" s="44">
        <f>MIN(N(Debts!$E$11),AK168+AG169)</f>
        <v/>
      </c>
      <c r="AI169" s="44">
        <f>AK168+AG169-AH169</f>
        <v/>
      </c>
      <c r="AJ169" s="44" t="n">
        <v>0</v>
      </c>
      <c r="AK169" s="44">
        <f>ROUND(AI169-AJ169,2)</f>
        <v/>
      </c>
      <c r="AL169" s="44">
        <f>ROUND(AP168*N(Debts!$D$12)/12,2)</f>
        <v/>
      </c>
      <c r="AM169" s="44">
        <f>MIN(N(Debts!$E$12),AP168+AL169)</f>
        <v/>
      </c>
      <c r="AN169" s="44">
        <f>AP168+AL169-AM169</f>
        <v/>
      </c>
      <c r="AO169" s="44" t="n">
        <v>0</v>
      </c>
      <c r="AP169" s="44">
        <f>ROUND(AN169-AO169,2)</f>
        <v/>
      </c>
      <c r="AQ169" s="44">
        <f>ROUND(AU168*N(Debts!$D$13)/12,2)</f>
        <v/>
      </c>
      <c r="AR169" s="44">
        <f>MIN(N(Debts!$E$13),AU168+AQ169)</f>
        <v/>
      </c>
      <c r="AS169" s="44">
        <f>AU168+AQ169-AR169</f>
        <v/>
      </c>
      <c r="AT169" s="44" t="n">
        <v>0</v>
      </c>
      <c r="AU169" s="44">
        <f>ROUND(AS169-AT169,2)</f>
        <v/>
      </c>
    </row>
    <row r="170">
      <c r="A170" s="43" t="n">
        <v>163</v>
      </c>
      <c r="B170" s="45">
        <f>EDATE(Plan!$C$7,A170-1)</f>
        <v/>
      </c>
      <c r="C170" s="46" t="n">
        <v>0</v>
      </c>
      <c r="D170" s="46">
        <f>SUMIF($H$6:$AU$6,"Interest",H170:AU170)</f>
        <v/>
      </c>
      <c r="E170" s="46">
        <f>SUMIF($H$6:$AU$6,"Min paid",H170:AU170)+SUMIF($H$6:$AU$6,"Extra paid",H170:AU170)</f>
        <v/>
      </c>
      <c r="F170" s="46">
        <f>SUMIF($H$6:$AU$6,"Balance",H170:AU170)</f>
        <v/>
      </c>
      <c r="G170" s="47">
        <f>IF(AND(F170&lt;=0.005,F169&gt;0.005),A170,"")</f>
        <v/>
      </c>
      <c r="H170" s="44">
        <f>ROUND(L169*N(Debts!$D$6)/12,2)</f>
        <v/>
      </c>
      <c r="I170" s="44">
        <f>MIN(N(Debts!$E$6),L169+H170)</f>
        <v/>
      </c>
      <c r="J170" s="44">
        <f>L169+H170-I170</f>
        <v/>
      </c>
      <c r="K170" s="44" t="n">
        <v>0</v>
      </c>
      <c r="L170" s="44">
        <f>ROUND(J170-K170,2)</f>
        <v/>
      </c>
      <c r="M170" s="44">
        <f>ROUND(Q169*N(Debts!$D$7)/12,2)</f>
        <v/>
      </c>
      <c r="N170" s="44">
        <f>MIN(N(Debts!$E$7),Q169+M170)</f>
        <v/>
      </c>
      <c r="O170" s="44">
        <f>Q169+M170-N170</f>
        <v/>
      </c>
      <c r="P170" s="44" t="n">
        <v>0</v>
      </c>
      <c r="Q170" s="44">
        <f>ROUND(O170-P170,2)</f>
        <v/>
      </c>
      <c r="R170" s="44">
        <f>ROUND(V169*N(Debts!$D$8)/12,2)</f>
        <v/>
      </c>
      <c r="S170" s="44">
        <f>MIN(N(Debts!$E$8),V169+R170)</f>
        <v/>
      </c>
      <c r="T170" s="44">
        <f>V169+R170-S170</f>
        <v/>
      </c>
      <c r="U170" s="44" t="n">
        <v>0</v>
      </c>
      <c r="V170" s="44">
        <f>ROUND(T170-U170,2)</f>
        <v/>
      </c>
      <c r="W170" s="44">
        <f>ROUND(AA169*N(Debts!$D$9)/12,2)</f>
        <v/>
      </c>
      <c r="X170" s="44">
        <f>MIN(N(Debts!$E$9),AA169+W170)</f>
        <v/>
      </c>
      <c r="Y170" s="44">
        <f>AA169+W170-X170</f>
        <v/>
      </c>
      <c r="Z170" s="44" t="n">
        <v>0</v>
      </c>
      <c r="AA170" s="44">
        <f>ROUND(Y170-Z170,2)</f>
        <v/>
      </c>
      <c r="AB170" s="44">
        <f>ROUND(AF169*N(Debts!$D$10)/12,2)</f>
        <v/>
      </c>
      <c r="AC170" s="44">
        <f>MIN(N(Debts!$E$10),AF169+AB170)</f>
        <v/>
      </c>
      <c r="AD170" s="44">
        <f>AF169+AB170-AC170</f>
        <v/>
      </c>
      <c r="AE170" s="44" t="n">
        <v>0</v>
      </c>
      <c r="AF170" s="44">
        <f>ROUND(AD170-AE170,2)</f>
        <v/>
      </c>
      <c r="AG170" s="44">
        <f>ROUND(AK169*N(Debts!$D$11)/12,2)</f>
        <v/>
      </c>
      <c r="AH170" s="44">
        <f>MIN(N(Debts!$E$11),AK169+AG170)</f>
        <v/>
      </c>
      <c r="AI170" s="44">
        <f>AK169+AG170-AH170</f>
        <v/>
      </c>
      <c r="AJ170" s="44" t="n">
        <v>0</v>
      </c>
      <c r="AK170" s="44">
        <f>ROUND(AI170-AJ170,2)</f>
        <v/>
      </c>
      <c r="AL170" s="44">
        <f>ROUND(AP169*N(Debts!$D$12)/12,2)</f>
        <v/>
      </c>
      <c r="AM170" s="44">
        <f>MIN(N(Debts!$E$12),AP169+AL170)</f>
        <v/>
      </c>
      <c r="AN170" s="44">
        <f>AP169+AL170-AM170</f>
        <v/>
      </c>
      <c r="AO170" s="44" t="n">
        <v>0</v>
      </c>
      <c r="AP170" s="44">
        <f>ROUND(AN170-AO170,2)</f>
        <v/>
      </c>
      <c r="AQ170" s="44">
        <f>ROUND(AU169*N(Debts!$D$13)/12,2)</f>
        <v/>
      </c>
      <c r="AR170" s="44">
        <f>MIN(N(Debts!$E$13),AU169+AQ170)</f>
        <v/>
      </c>
      <c r="AS170" s="44">
        <f>AU169+AQ170-AR170</f>
        <v/>
      </c>
      <c r="AT170" s="44" t="n">
        <v>0</v>
      </c>
      <c r="AU170" s="44">
        <f>ROUND(AS170-AT170,2)</f>
        <v/>
      </c>
    </row>
    <row r="171">
      <c r="A171" s="43" t="n">
        <v>164</v>
      </c>
      <c r="B171" s="45">
        <f>EDATE(Plan!$C$7,A171-1)</f>
        <v/>
      </c>
      <c r="C171" s="46" t="n">
        <v>0</v>
      </c>
      <c r="D171" s="46">
        <f>SUMIF($H$6:$AU$6,"Interest",H171:AU171)</f>
        <v/>
      </c>
      <c r="E171" s="46">
        <f>SUMIF($H$6:$AU$6,"Min paid",H171:AU171)+SUMIF($H$6:$AU$6,"Extra paid",H171:AU171)</f>
        <v/>
      </c>
      <c r="F171" s="46">
        <f>SUMIF($H$6:$AU$6,"Balance",H171:AU171)</f>
        <v/>
      </c>
      <c r="G171" s="47">
        <f>IF(AND(F171&lt;=0.005,F170&gt;0.005),A171,"")</f>
        <v/>
      </c>
      <c r="H171" s="44">
        <f>ROUND(L170*N(Debts!$D$6)/12,2)</f>
        <v/>
      </c>
      <c r="I171" s="44">
        <f>MIN(N(Debts!$E$6),L170+H171)</f>
        <v/>
      </c>
      <c r="J171" s="44">
        <f>L170+H171-I171</f>
        <v/>
      </c>
      <c r="K171" s="44" t="n">
        <v>0</v>
      </c>
      <c r="L171" s="44">
        <f>ROUND(J171-K171,2)</f>
        <v/>
      </c>
      <c r="M171" s="44">
        <f>ROUND(Q170*N(Debts!$D$7)/12,2)</f>
        <v/>
      </c>
      <c r="N171" s="44">
        <f>MIN(N(Debts!$E$7),Q170+M171)</f>
        <v/>
      </c>
      <c r="O171" s="44">
        <f>Q170+M171-N171</f>
        <v/>
      </c>
      <c r="P171" s="44" t="n">
        <v>0</v>
      </c>
      <c r="Q171" s="44">
        <f>ROUND(O171-P171,2)</f>
        <v/>
      </c>
      <c r="R171" s="44">
        <f>ROUND(V170*N(Debts!$D$8)/12,2)</f>
        <v/>
      </c>
      <c r="S171" s="44">
        <f>MIN(N(Debts!$E$8),V170+R171)</f>
        <v/>
      </c>
      <c r="T171" s="44">
        <f>V170+R171-S171</f>
        <v/>
      </c>
      <c r="U171" s="44" t="n">
        <v>0</v>
      </c>
      <c r="V171" s="44">
        <f>ROUND(T171-U171,2)</f>
        <v/>
      </c>
      <c r="W171" s="44">
        <f>ROUND(AA170*N(Debts!$D$9)/12,2)</f>
        <v/>
      </c>
      <c r="X171" s="44">
        <f>MIN(N(Debts!$E$9),AA170+W171)</f>
        <v/>
      </c>
      <c r="Y171" s="44">
        <f>AA170+W171-X171</f>
        <v/>
      </c>
      <c r="Z171" s="44" t="n">
        <v>0</v>
      </c>
      <c r="AA171" s="44">
        <f>ROUND(Y171-Z171,2)</f>
        <v/>
      </c>
      <c r="AB171" s="44">
        <f>ROUND(AF170*N(Debts!$D$10)/12,2)</f>
        <v/>
      </c>
      <c r="AC171" s="44">
        <f>MIN(N(Debts!$E$10),AF170+AB171)</f>
        <v/>
      </c>
      <c r="AD171" s="44">
        <f>AF170+AB171-AC171</f>
        <v/>
      </c>
      <c r="AE171" s="44" t="n">
        <v>0</v>
      </c>
      <c r="AF171" s="44">
        <f>ROUND(AD171-AE171,2)</f>
        <v/>
      </c>
      <c r="AG171" s="44">
        <f>ROUND(AK170*N(Debts!$D$11)/12,2)</f>
        <v/>
      </c>
      <c r="AH171" s="44">
        <f>MIN(N(Debts!$E$11),AK170+AG171)</f>
        <v/>
      </c>
      <c r="AI171" s="44">
        <f>AK170+AG171-AH171</f>
        <v/>
      </c>
      <c r="AJ171" s="44" t="n">
        <v>0</v>
      </c>
      <c r="AK171" s="44">
        <f>ROUND(AI171-AJ171,2)</f>
        <v/>
      </c>
      <c r="AL171" s="44">
        <f>ROUND(AP170*N(Debts!$D$12)/12,2)</f>
        <v/>
      </c>
      <c r="AM171" s="44">
        <f>MIN(N(Debts!$E$12),AP170+AL171)</f>
        <v/>
      </c>
      <c r="AN171" s="44">
        <f>AP170+AL171-AM171</f>
        <v/>
      </c>
      <c r="AO171" s="44" t="n">
        <v>0</v>
      </c>
      <c r="AP171" s="44">
        <f>ROUND(AN171-AO171,2)</f>
        <v/>
      </c>
      <c r="AQ171" s="44">
        <f>ROUND(AU170*N(Debts!$D$13)/12,2)</f>
        <v/>
      </c>
      <c r="AR171" s="44">
        <f>MIN(N(Debts!$E$13),AU170+AQ171)</f>
        <v/>
      </c>
      <c r="AS171" s="44">
        <f>AU170+AQ171-AR171</f>
        <v/>
      </c>
      <c r="AT171" s="44" t="n">
        <v>0</v>
      </c>
      <c r="AU171" s="44">
        <f>ROUND(AS171-AT171,2)</f>
        <v/>
      </c>
    </row>
    <row r="172">
      <c r="A172" s="43" t="n">
        <v>165</v>
      </c>
      <c r="B172" s="45">
        <f>EDATE(Plan!$C$7,A172-1)</f>
        <v/>
      </c>
      <c r="C172" s="46" t="n">
        <v>0</v>
      </c>
      <c r="D172" s="46">
        <f>SUMIF($H$6:$AU$6,"Interest",H172:AU172)</f>
        <v/>
      </c>
      <c r="E172" s="46">
        <f>SUMIF($H$6:$AU$6,"Min paid",H172:AU172)+SUMIF($H$6:$AU$6,"Extra paid",H172:AU172)</f>
        <v/>
      </c>
      <c r="F172" s="46">
        <f>SUMIF($H$6:$AU$6,"Balance",H172:AU172)</f>
        <v/>
      </c>
      <c r="G172" s="47">
        <f>IF(AND(F172&lt;=0.005,F171&gt;0.005),A172,"")</f>
        <v/>
      </c>
      <c r="H172" s="44">
        <f>ROUND(L171*N(Debts!$D$6)/12,2)</f>
        <v/>
      </c>
      <c r="I172" s="44">
        <f>MIN(N(Debts!$E$6),L171+H172)</f>
        <v/>
      </c>
      <c r="J172" s="44">
        <f>L171+H172-I172</f>
        <v/>
      </c>
      <c r="K172" s="44" t="n">
        <v>0</v>
      </c>
      <c r="L172" s="44">
        <f>ROUND(J172-K172,2)</f>
        <v/>
      </c>
      <c r="M172" s="44">
        <f>ROUND(Q171*N(Debts!$D$7)/12,2)</f>
        <v/>
      </c>
      <c r="N172" s="44">
        <f>MIN(N(Debts!$E$7),Q171+M172)</f>
        <v/>
      </c>
      <c r="O172" s="44">
        <f>Q171+M172-N172</f>
        <v/>
      </c>
      <c r="P172" s="44" t="n">
        <v>0</v>
      </c>
      <c r="Q172" s="44">
        <f>ROUND(O172-P172,2)</f>
        <v/>
      </c>
      <c r="R172" s="44">
        <f>ROUND(V171*N(Debts!$D$8)/12,2)</f>
        <v/>
      </c>
      <c r="S172" s="44">
        <f>MIN(N(Debts!$E$8),V171+R172)</f>
        <v/>
      </c>
      <c r="T172" s="44">
        <f>V171+R172-S172</f>
        <v/>
      </c>
      <c r="U172" s="44" t="n">
        <v>0</v>
      </c>
      <c r="V172" s="44">
        <f>ROUND(T172-U172,2)</f>
        <v/>
      </c>
      <c r="W172" s="44">
        <f>ROUND(AA171*N(Debts!$D$9)/12,2)</f>
        <v/>
      </c>
      <c r="X172" s="44">
        <f>MIN(N(Debts!$E$9),AA171+W172)</f>
        <v/>
      </c>
      <c r="Y172" s="44">
        <f>AA171+W172-X172</f>
        <v/>
      </c>
      <c r="Z172" s="44" t="n">
        <v>0</v>
      </c>
      <c r="AA172" s="44">
        <f>ROUND(Y172-Z172,2)</f>
        <v/>
      </c>
      <c r="AB172" s="44">
        <f>ROUND(AF171*N(Debts!$D$10)/12,2)</f>
        <v/>
      </c>
      <c r="AC172" s="44">
        <f>MIN(N(Debts!$E$10),AF171+AB172)</f>
        <v/>
      </c>
      <c r="AD172" s="44">
        <f>AF171+AB172-AC172</f>
        <v/>
      </c>
      <c r="AE172" s="44" t="n">
        <v>0</v>
      </c>
      <c r="AF172" s="44">
        <f>ROUND(AD172-AE172,2)</f>
        <v/>
      </c>
      <c r="AG172" s="44">
        <f>ROUND(AK171*N(Debts!$D$11)/12,2)</f>
        <v/>
      </c>
      <c r="AH172" s="44">
        <f>MIN(N(Debts!$E$11),AK171+AG172)</f>
        <v/>
      </c>
      <c r="AI172" s="44">
        <f>AK171+AG172-AH172</f>
        <v/>
      </c>
      <c r="AJ172" s="44" t="n">
        <v>0</v>
      </c>
      <c r="AK172" s="44">
        <f>ROUND(AI172-AJ172,2)</f>
        <v/>
      </c>
      <c r="AL172" s="44">
        <f>ROUND(AP171*N(Debts!$D$12)/12,2)</f>
        <v/>
      </c>
      <c r="AM172" s="44">
        <f>MIN(N(Debts!$E$12),AP171+AL172)</f>
        <v/>
      </c>
      <c r="AN172" s="44">
        <f>AP171+AL172-AM172</f>
        <v/>
      </c>
      <c r="AO172" s="44" t="n">
        <v>0</v>
      </c>
      <c r="AP172" s="44">
        <f>ROUND(AN172-AO172,2)</f>
        <v/>
      </c>
      <c r="AQ172" s="44">
        <f>ROUND(AU171*N(Debts!$D$13)/12,2)</f>
        <v/>
      </c>
      <c r="AR172" s="44">
        <f>MIN(N(Debts!$E$13),AU171+AQ172)</f>
        <v/>
      </c>
      <c r="AS172" s="44">
        <f>AU171+AQ172-AR172</f>
        <v/>
      </c>
      <c r="AT172" s="44" t="n">
        <v>0</v>
      </c>
      <c r="AU172" s="44">
        <f>ROUND(AS172-AT172,2)</f>
        <v/>
      </c>
    </row>
    <row r="173">
      <c r="A173" s="43" t="n">
        <v>166</v>
      </c>
      <c r="B173" s="45">
        <f>EDATE(Plan!$C$7,A173-1)</f>
        <v/>
      </c>
      <c r="C173" s="46" t="n">
        <v>0</v>
      </c>
      <c r="D173" s="46">
        <f>SUMIF($H$6:$AU$6,"Interest",H173:AU173)</f>
        <v/>
      </c>
      <c r="E173" s="46">
        <f>SUMIF($H$6:$AU$6,"Min paid",H173:AU173)+SUMIF($H$6:$AU$6,"Extra paid",H173:AU173)</f>
        <v/>
      </c>
      <c r="F173" s="46">
        <f>SUMIF($H$6:$AU$6,"Balance",H173:AU173)</f>
        <v/>
      </c>
      <c r="G173" s="47">
        <f>IF(AND(F173&lt;=0.005,F172&gt;0.005),A173,"")</f>
        <v/>
      </c>
      <c r="H173" s="44">
        <f>ROUND(L172*N(Debts!$D$6)/12,2)</f>
        <v/>
      </c>
      <c r="I173" s="44">
        <f>MIN(N(Debts!$E$6),L172+H173)</f>
        <v/>
      </c>
      <c r="J173" s="44">
        <f>L172+H173-I173</f>
        <v/>
      </c>
      <c r="K173" s="44" t="n">
        <v>0</v>
      </c>
      <c r="L173" s="44">
        <f>ROUND(J173-K173,2)</f>
        <v/>
      </c>
      <c r="M173" s="44">
        <f>ROUND(Q172*N(Debts!$D$7)/12,2)</f>
        <v/>
      </c>
      <c r="N173" s="44">
        <f>MIN(N(Debts!$E$7),Q172+M173)</f>
        <v/>
      </c>
      <c r="O173" s="44">
        <f>Q172+M173-N173</f>
        <v/>
      </c>
      <c r="P173" s="44" t="n">
        <v>0</v>
      </c>
      <c r="Q173" s="44">
        <f>ROUND(O173-P173,2)</f>
        <v/>
      </c>
      <c r="R173" s="44">
        <f>ROUND(V172*N(Debts!$D$8)/12,2)</f>
        <v/>
      </c>
      <c r="S173" s="44">
        <f>MIN(N(Debts!$E$8),V172+R173)</f>
        <v/>
      </c>
      <c r="T173" s="44">
        <f>V172+R173-S173</f>
        <v/>
      </c>
      <c r="U173" s="44" t="n">
        <v>0</v>
      </c>
      <c r="V173" s="44">
        <f>ROUND(T173-U173,2)</f>
        <v/>
      </c>
      <c r="W173" s="44">
        <f>ROUND(AA172*N(Debts!$D$9)/12,2)</f>
        <v/>
      </c>
      <c r="X173" s="44">
        <f>MIN(N(Debts!$E$9),AA172+W173)</f>
        <v/>
      </c>
      <c r="Y173" s="44">
        <f>AA172+W173-X173</f>
        <v/>
      </c>
      <c r="Z173" s="44" t="n">
        <v>0</v>
      </c>
      <c r="AA173" s="44">
        <f>ROUND(Y173-Z173,2)</f>
        <v/>
      </c>
      <c r="AB173" s="44">
        <f>ROUND(AF172*N(Debts!$D$10)/12,2)</f>
        <v/>
      </c>
      <c r="AC173" s="44">
        <f>MIN(N(Debts!$E$10),AF172+AB173)</f>
        <v/>
      </c>
      <c r="AD173" s="44">
        <f>AF172+AB173-AC173</f>
        <v/>
      </c>
      <c r="AE173" s="44" t="n">
        <v>0</v>
      </c>
      <c r="AF173" s="44">
        <f>ROUND(AD173-AE173,2)</f>
        <v/>
      </c>
      <c r="AG173" s="44">
        <f>ROUND(AK172*N(Debts!$D$11)/12,2)</f>
        <v/>
      </c>
      <c r="AH173" s="44">
        <f>MIN(N(Debts!$E$11),AK172+AG173)</f>
        <v/>
      </c>
      <c r="AI173" s="44">
        <f>AK172+AG173-AH173</f>
        <v/>
      </c>
      <c r="AJ173" s="44" t="n">
        <v>0</v>
      </c>
      <c r="AK173" s="44">
        <f>ROUND(AI173-AJ173,2)</f>
        <v/>
      </c>
      <c r="AL173" s="44">
        <f>ROUND(AP172*N(Debts!$D$12)/12,2)</f>
        <v/>
      </c>
      <c r="AM173" s="44">
        <f>MIN(N(Debts!$E$12),AP172+AL173)</f>
        <v/>
      </c>
      <c r="AN173" s="44">
        <f>AP172+AL173-AM173</f>
        <v/>
      </c>
      <c r="AO173" s="44" t="n">
        <v>0</v>
      </c>
      <c r="AP173" s="44">
        <f>ROUND(AN173-AO173,2)</f>
        <v/>
      </c>
      <c r="AQ173" s="44">
        <f>ROUND(AU172*N(Debts!$D$13)/12,2)</f>
        <v/>
      </c>
      <c r="AR173" s="44">
        <f>MIN(N(Debts!$E$13),AU172+AQ173)</f>
        <v/>
      </c>
      <c r="AS173" s="44">
        <f>AU172+AQ173-AR173</f>
        <v/>
      </c>
      <c r="AT173" s="44" t="n">
        <v>0</v>
      </c>
      <c r="AU173" s="44">
        <f>ROUND(AS173-AT173,2)</f>
        <v/>
      </c>
    </row>
    <row r="174">
      <c r="A174" s="43" t="n">
        <v>167</v>
      </c>
      <c r="B174" s="45">
        <f>EDATE(Plan!$C$7,A174-1)</f>
        <v/>
      </c>
      <c r="C174" s="46" t="n">
        <v>0</v>
      </c>
      <c r="D174" s="46">
        <f>SUMIF($H$6:$AU$6,"Interest",H174:AU174)</f>
        <v/>
      </c>
      <c r="E174" s="46">
        <f>SUMIF($H$6:$AU$6,"Min paid",H174:AU174)+SUMIF($H$6:$AU$6,"Extra paid",H174:AU174)</f>
        <v/>
      </c>
      <c r="F174" s="46">
        <f>SUMIF($H$6:$AU$6,"Balance",H174:AU174)</f>
        <v/>
      </c>
      <c r="G174" s="47">
        <f>IF(AND(F174&lt;=0.005,F173&gt;0.005),A174,"")</f>
        <v/>
      </c>
      <c r="H174" s="44">
        <f>ROUND(L173*N(Debts!$D$6)/12,2)</f>
        <v/>
      </c>
      <c r="I174" s="44">
        <f>MIN(N(Debts!$E$6),L173+H174)</f>
        <v/>
      </c>
      <c r="J174" s="44">
        <f>L173+H174-I174</f>
        <v/>
      </c>
      <c r="K174" s="44" t="n">
        <v>0</v>
      </c>
      <c r="L174" s="44">
        <f>ROUND(J174-K174,2)</f>
        <v/>
      </c>
      <c r="M174" s="44">
        <f>ROUND(Q173*N(Debts!$D$7)/12,2)</f>
        <v/>
      </c>
      <c r="N174" s="44">
        <f>MIN(N(Debts!$E$7),Q173+M174)</f>
        <v/>
      </c>
      <c r="O174" s="44">
        <f>Q173+M174-N174</f>
        <v/>
      </c>
      <c r="P174" s="44" t="n">
        <v>0</v>
      </c>
      <c r="Q174" s="44">
        <f>ROUND(O174-P174,2)</f>
        <v/>
      </c>
      <c r="R174" s="44">
        <f>ROUND(V173*N(Debts!$D$8)/12,2)</f>
        <v/>
      </c>
      <c r="S174" s="44">
        <f>MIN(N(Debts!$E$8),V173+R174)</f>
        <v/>
      </c>
      <c r="T174" s="44">
        <f>V173+R174-S174</f>
        <v/>
      </c>
      <c r="U174" s="44" t="n">
        <v>0</v>
      </c>
      <c r="V174" s="44">
        <f>ROUND(T174-U174,2)</f>
        <v/>
      </c>
      <c r="W174" s="44">
        <f>ROUND(AA173*N(Debts!$D$9)/12,2)</f>
        <v/>
      </c>
      <c r="X174" s="44">
        <f>MIN(N(Debts!$E$9),AA173+W174)</f>
        <v/>
      </c>
      <c r="Y174" s="44">
        <f>AA173+W174-X174</f>
        <v/>
      </c>
      <c r="Z174" s="44" t="n">
        <v>0</v>
      </c>
      <c r="AA174" s="44">
        <f>ROUND(Y174-Z174,2)</f>
        <v/>
      </c>
      <c r="AB174" s="44">
        <f>ROUND(AF173*N(Debts!$D$10)/12,2)</f>
        <v/>
      </c>
      <c r="AC174" s="44">
        <f>MIN(N(Debts!$E$10),AF173+AB174)</f>
        <v/>
      </c>
      <c r="AD174" s="44">
        <f>AF173+AB174-AC174</f>
        <v/>
      </c>
      <c r="AE174" s="44" t="n">
        <v>0</v>
      </c>
      <c r="AF174" s="44">
        <f>ROUND(AD174-AE174,2)</f>
        <v/>
      </c>
      <c r="AG174" s="44">
        <f>ROUND(AK173*N(Debts!$D$11)/12,2)</f>
        <v/>
      </c>
      <c r="AH174" s="44">
        <f>MIN(N(Debts!$E$11),AK173+AG174)</f>
        <v/>
      </c>
      <c r="AI174" s="44">
        <f>AK173+AG174-AH174</f>
        <v/>
      </c>
      <c r="AJ174" s="44" t="n">
        <v>0</v>
      </c>
      <c r="AK174" s="44">
        <f>ROUND(AI174-AJ174,2)</f>
        <v/>
      </c>
      <c r="AL174" s="44">
        <f>ROUND(AP173*N(Debts!$D$12)/12,2)</f>
        <v/>
      </c>
      <c r="AM174" s="44">
        <f>MIN(N(Debts!$E$12),AP173+AL174)</f>
        <v/>
      </c>
      <c r="AN174" s="44">
        <f>AP173+AL174-AM174</f>
        <v/>
      </c>
      <c r="AO174" s="44" t="n">
        <v>0</v>
      </c>
      <c r="AP174" s="44">
        <f>ROUND(AN174-AO174,2)</f>
        <v/>
      </c>
      <c r="AQ174" s="44">
        <f>ROUND(AU173*N(Debts!$D$13)/12,2)</f>
        <v/>
      </c>
      <c r="AR174" s="44">
        <f>MIN(N(Debts!$E$13),AU173+AQ174)</f>
        <v/>
      </c>
      <c r="AS174" s="44">
        <f>AU173+AQ174-AR174</f>
        <v/>
      </c>
      <c r="AT174" s="44" t="n">
        <v>0</v>
      </c>
      <c r="AU174" s="44">
        <f>ROUND(AS174-AT174,2)</f>
        <v/>
      </c>
    </row>
    <row r="175">
      <c r="A175" s="43" t="n">
        <v>168</v>
      </c>
      <c r="B175" s="45">
        <f>EDATE(Plan!$C$7,A175-1)</f>
        <v/>
      </c>
      <c r="C175" s="46" t="n">
        <v>0</v>
      </c>
      <c r="D175" s="46">
        <f>SUMIF($H$6:$AU$6,"Interest",H175:AU175)</f>
        <v/>
      </c>
      <c r="E175" s="46">
        <f>SUMIF($H$6:$AU$6,"Min paid",H175:AU175)+SUMIF($H$6:$AU$6,"Extra paid",H175:AU175)</f>
        <v/>
      </c>
      <c r="F175" s="46">
        <f>SUMIF($H$6:$AU$6,"Balance",H175:AU175)</f>
        <v/>
      </c>
      <c r="G175" s="47">
        <f>IF(AND(F175&lt;=0.005,F174&gt;0.005),A175,"")</f>
        <v/>
      </c>
      <c r="H175" s="44">
        <f>ROUND(L174*N(Debts!$D$6)/12,2)</f>
        <v/>
      </c>
      <c r="I175" s="44">
        <f>MIN(N(Debts!$E$6),L174+H175)</f>
        <v/>
      </c>
      <c r="J175" s="44">
        <f>L174+H175-I175</f>
        <v/>
      </c>
      <c r="K175" s="44" t="n">
        <v>0</v>
      </c>
      <c r="L175" s="44">
        <f>ROUND(J175-K175,2)</f>
        <v/>
      </c>
      <c r="M175" s="44">
        <f>ROUND(Q174*N(Debts!$D$7)/12,2)</f>
        <v/>
      </c>
      <c r="N175" s="44">
        <f>MIN(N(Debts!$E$7),Q174+M175)</f>
        <v/>
      </c>
      <c r="O175" s="44">
        <f>Q174+M175-N175</f>
        <v/>
      </c>
      <c r="P175" s="44" t="n">
        <v>0</v>
      </c>
      <c r="Q175" s="44">
        <f>ROUND(O175-P175,2)</f>
        <v/>
      </c>
      <c r="R175" s="44">
        <f>ROUND(V174*N(Debts!$D$8)/12,2)</f>
        <v/>
      </c>
      <c r="S175" s="44">
        <f>MIN(N(Debts!$E$8),V174+R175)</f>
        <v/>
      </c>
      <c r="T175" s="44">
        <f>V174+R175-S175</f>
        <v/>
      </c>
      <c r="U175" s="44" t="n">
        <v>0</v>
      </c>
      <c r="V175" s="44">
        <f>ROUND(T175-U175,2)</f>
        <v/>
      </c>
      <c r="W175" s="44">
        <f>ROUND(AA174*N(Debts!$D$9)/12,2)</f>
        <v/>
      </c>
      <c r="X175" s="44">
        <f>MIN(N(Debts!$E$9),AA174+W175)</f>
        <v/>
      </c>
      <c r="Y175" s="44">
        <f>AA174+W175-X175</f>
        <v/>
      </c>
      <c r="Z175" s="44" t="n">
        <v>0</v>
      </c>
      <c r="AA175" s="44">
        <f>ROUND(Y175-Z175,2)</f>
        <v/>
      </c>
      <c r="AB175" s="44">
        <f>ROUND(AF174*N(Debts!$D$10)/12,2)</f>
        <v/>
      </c>
      <c r="AC175" s="44">
        <f>MIN(N(Debts!$E$10),AF174+AB175)</f>
        <v/>
      </c>
      <c r="AD175" s="44">
        <f>AF174+AB175-AC175</f>
        <v/>
      </c>
      <c r="AE175" s="44" t="n">
        <v>0</v>
      </c>
      <c r="AF175" s="44">
        <f>ROUND(AD175-AE175,2)</f>
        <v/>
      </c>
      <c r="AG175" s="44">
        <f>ROUND(AK174*N(Debts!$D$11)/12,2)</f>
        <v/>
      </c>
      <c r="AH175" s="44">
        <f>MIN(N(Debts!$E$11),AK174+AG175)</f>
        <v/>
      </c>
      <c r="AI175" s="44">
        <f>AK174+AG175-AH175</f>
        <v/>
      </c>
      <c r="AJ175" s="44" t="n">
        <v>0</v>
      </c>
      <c r="AK175" s="44">
        <f>ROUND(AI175-AJ175,2)</f>
        <v/>
      </c>
      <c r="AL175" s="44">
        <f>ROUND(AP174*N(Debts!$D$12)/12,2)</f>
        <v/>
      </c>
      <c r="AM175" s="44">
        <f>MIN(N(Debts!$E$12),AP174+AL175)</f>
        <v/>
      </c>
      <c r="AN175" s="44">
        <f>AP174+AL175-AM175</f>
        <v/>
      </c>
      <c r="AO175" s="44" t="n">
        <v>0</v>
      </c>
      <c r="AP175" s="44">
        <f>ROUND(AN175-AO175,2)</f>
        <v/>
      </c>
      <c r="AQ175" s="44">
        <f>ROUND(AU174*N(Debts!$D$13)/12,2)</f>
        <v/>
      </c>
      <c r="AR175" s="44">
        <f>MIN(N(Debts!$E$13),AU174+AQ175)</f>
        <v/>
      </c>
      <c r="AS175" s="44">
        <f>AU174+AQ175-AR175</f>
        <v/>
      </c>
      <c r="AT175" s="44" t="n">
        <v>0</v>
      </c>
      <c r="AU175" s="44">
        <f>ROUND(AS175-AT175,2)</f>
        <v/>
      </c>
    </row>
    <row r="176">
      <c r="A176" s="43" t="n">
        <v>169</v>
      </c>
      <c r="B176" s="45">
        <f>EDATE(Plan!$C$7,A176-1)</f>
        <v/>
      </c>
      <c r="C176" s="46" t="n">
        <v>0</v>
      </c>
      <c r="D176" s="46">
        <f>SUMIF($H$6:$AU$6,"Interest",H176:AU176)</f>
        <v/>
      </c>
      <c r="E176" s="46">
        <f>SUMIF($H$6:$AU$6,"Min paid",H176:AU176)+SUMIF($H$6:$AU$6,"Extra paid",H176:AU176)</f>
        <v/>
      </c>
      <c r="F176" s="46">
        <f>SUMIF($H$6:$AU$6,"Balance",H176:AU176)</f>
        <v/>
      </c>
      <c r="G176" s="47">
        <f>IF(AND(F176&lt;=0.005,F175&gt;0.005),A176,"")</f>
        <v/>
      </c>
      <c r="H176" s="44">
        <f>ROUND(L175*N(Debts!$D$6)/12,2)</f>
        <v/>
      </c>
      <c r="I176" s="44">
        <f>MIN(N(Debts!$E$6),L175+H176)</f>
        <v/>
      </c>
      <c r="J176" s="44">
        <f>L175+H176-I176</f>
        <v/>
      </c>
      <c r="K176" s="44" t="n">
        <v>0</v>
      </c>
      <c r="L176" s="44">
        <f>ROUND(J176-K176,2)</f>
        <v/>
      </c>
      <c r="M176" s="44">
        <f>ROUND(Q175*N(Debts!$D$7)/12,2)</f>
        <v/>
      </c>
      <c r="N176" s="44">
        <f>MIN(N(Debts!$E$7),Q175+M176)</f>
        <v/>
      </c>
      <c r="O176" s="44">
        <f>Q175+M176-N176</f>
        <v/>
      </c>
      <c r="P176" s="44" t="n">
        <v>0</v>
      </c>
      <c r="Q176" s="44">
        <f>ROUND(O176-P176,2)</f>
        <v/>
      </c>
      <c r="R176" s="44">
        <f>ROUND(V175*N(Debts!$D$8)/12,2)</f>
        <v/>
      </c>
      <c r="S176" s="44">
        <f>MIN(N(Debts!$E$8),V175+R176)</f>
        <v/>
      </c>
      <c r="T176" s="44">
        <f>V175+R176-S176</f>
        <v/>
      </c>
      <c r="U176" s="44" t="n">
        <v>0</v>
      </c>
      <c r="V176" s="44">
        <f>ROUND(T176-U176,2)</f>
        <v/>
      </c>
      <c r="W176" s="44">
        <f>ROUND(AA175*N(Debts!$D$9)/12,2)</f>
        <v/>
      </c>
      <c r="X176" s="44">
        <f>MIN(N(Debts!$E$9),AA175+W176)</f>
        <v/>
      </c>
      <c r="Y176" s="44">
        <f>AA175+W176-X176</f>
        <v/>
      </c>
      <c r="Z176" s="44" t="n">
        <v>0</v>
      </c>
      <c r="AA176" s="44">
        <f>ROUND(Y176-Z176,2)</f>
        <v/>
      </c>
      <c r="AB176" s="44">
        <f>ROUND(AF175*N(Debts!$D$10)/12,2)</f>
        <v/>
      </c>
      <c r="AC176" s="44">
        <f>MIN(N(Debts!$E$10),AF175+AB176)</f>
        <v/>
      </c>
      <c r="AD176" s="44">
        <f>AF175+AB176-AC176</f>
        <v/>
      </c>
      <c r="AE176" s="44" t="n">
        <v>0</v>
      </c>
      <c r="AF176" s="44">
        <f>ROUND(AD176-AE176,2)</f>
        <v/>
      </c>
      <c r="AG176" s="44">
        <f>ROUND(AK175*N(Debts!$D$11)/12,2)</f>
        <v/>
      </c>
      <c r="AH176" s="44">
        <f>MIN(N(Debts!$E$11),AK175+AG176)</f>
        <v/>
      </c>
      <c r="AI176" s="44">
        <f>AK175+AG176-AH176</f>
        <v/>
      </c>
      <c r="AJ176" s="44" t="n">
        <v>0</v>
      </c>
      <c r="AK176" s="44">
        <f>ROUND(AI176-AJ176,2)</f>
        <v/>
      </c>
      <c r="AL176" s="44">
        <f>ROUND(AP175*N(Debts!$D$12)/12,2)</f>
        <v/>
      </c>
      <c r="AM176" s="44">
        <f>MIN(N(Debts!$E$12),AP175+AL176)</f>
        <v/>
      </c>
      <c r="AN176" s="44">
        <f>AP175+AL176-AM176</f>
        <v/>
      </c>
      <c r="AO176" s="44" t="n">
        <v>0</v>
      </c>
      <c r="AP176" s="44">
        <f>ROUND(AN176-AO176,2)</f>
        <v/>
      </c>
      <c r="AQ176" s="44">
        <f>ROUND(AU175*N(Debts!$D$13)/12,2)</f>
        <v/>
      </c>
      <c r="AR176" s="44">
        <f>MIN(N(Debts!$E$13),AU175+AQ176)</f>
        <v/>
      </c>
      <c r="AS176" s="44">
        <f>AU175+AQ176-AR176</f>
        <v/>
      </c>
      <c r="AT176" s="44" t="n">
        <v>0</v>
      </c>
      <c r="AU176" s="44">
        <f>ROUND(AS176-AT176,2)</f>
        <v/>
      </c>
    </row>
    <row r="177">
      <c r="A177" s="43" t="n">
        <v>170</v>
      </c>
      <c r="B177" s="45">
        <f>EDATE(Plan!$C$7,A177-1)</f>
        <v/>
      </c>
      <c r="C177" s="46" t="n">
        <v>0</v>
      </c>
      <c r="D177" s="46">
        <f>SUMIF($H$6:$AU$6,"Interest",H177:AU177)</f>
        <v/>
      </c>
      <c r="E177" s="46">
        <f>SUMIF($H$6:$AU$6,"Min paid",H177:AU177)+SUMIF($H$6:$AU$6,"Extra paid",H177:AU177)</f>
        <v/>
      </c>
      <c r="F177" s="46">
        <f>SUMIF($H$6:$AU$6,"Balance",H177:AU177)</f>
        <v/>
      </c>
      <c r="G177" s="47">
        <f>IF(AND(F177&lt;=0.005,F176&gt;0.005),A177,"")</f>
        <v/>
      </c>
      <c r="H177" s="44">
        <f>ROUND(L176*N(Debts!$D$6)/12,2)</f>
        <v/>
      </c>
      <c r="I177" s="44">
        <f>MIN(N(Debts!$E$6),L176+H177)</f>
        <v/>
      </c>
      <c r="J177" s="44">
        <f>L176+H177-I177</f>
        <v/>
      </c>
      <c r="K177" s="44" t="n">
        <v>0</v>
      </c>
      <c r="L177" s="44">
        <f>ROUND(J177-K177,2)</f>
        <v/>
      </c>
      <c r="M177" s="44">
        <f>ROUND(Q176*N(Debts!$D$7)/12,2)</f>
        <v/>
      </c>
      <c r="N177" s="44">
        <f>MIN(N(Debts!$E$7),Q176+M177)</f>
        <v/>
      </c>
      <c r="O177" s="44">
        <f>Q176+M177-N177</f>
        <v/>
      </c>
      <c r="P177" s="44" t="n">
        <v>0</v>
      </c>
      <c r="Q177" s="44">
        <f>ROUND(O177-P177,2)</f>
        <v/>
      </c>
      <c r="R177" s="44">
        <f>ROUND(V176*N(Debts!$D$8)/12,2)</f>
        <v/>
      </c>
      <c r="S177" s="44">
        <f>MIN(N(Debts!$E$8),V176+R177)</f>
        <v/>
      </c>
      <c r="T177" s="44">
        <f>V176+R177-S177</f>
        <v/>
      </c>
      <c r="U177" s="44" t="n">
        <v>0</v>
      </c>
      <c r="V177" s="44">
        <f>ROUND(T177-U177,2)</f>
        <v/>
      </c>
      <c r="W177" s="44">
        <f>ROUND(AA176*N(Debts!$D$9)/12,2)</f>
        <v/>
      </c>
      <c r="X177" s="44">
        <f>MIN(N(Debts!$E$9),AA176+W177)</f>
        <v/>
      </c>
      <c r="Y177" s="44">
        <f>AA176+W177-X177</f>
        <v/>
      </c>
      <c r="Z177" s="44" t="n">
        <v>0</v>
      </c>
      <c r="AA177" s="44">
        <f>ROUND(Y177-Z177,2)</f>
        <v/>
      </c>
      <c r="AB177" s="44">
        <f>ROUND(AF176*N(Debts!$D$10)/12,2)</f>
        <v/>
      </c>
      <c r="AC177" s="44">
        <f>MIN(N(Debts!$E$10),AF176+AB177)</f>
        <v/>
      </c>
      <c r="AD177" s="44">
        <f>AF176+AB177-AC177</f>
        <v/>
      </c>
      <c r="AE177" s="44" t="n">
        <v>0</v>
      </c>
      <c r="AF177" s="44">
        <f>ROUND(AD177-AE177,2)</f>
        <v/>
      </c>
      <c r="AG177" s="44">
        <f>ROUND(AK176*N(Debts!$D$11)/12,2)</f>
        <v/>
      </c>
      <c r="AH177" s="44">
        <f>MIN(N(Debts!$E$11),AK176+AG177)</f>
        <v/>
      </c>
      <c r="AI177" s="44">
        <f>AK176+AG177-AH177</f>
        <v/>
      </c>
      <c r="AJ177" s="44" t="n">
        <v>0</v>
      </c>
      <c r="AK177" s="44">
        <f>ROUND(AI177-AJ177,2)</f>
        <v/>
      </c>
      <c r="AL177" s="44">
        <f>ROUND(AP176*N(Debts!$D$12)/12,2)</f>
        <v/>
      </c>
      <c r="AM177" s="44">
        <f>MIN(N(Debts!$E$12),AP176+AL177)</f>
        <v/>
      </c>
      <c r="AN177" s="44">
        <f>AP176+AL177-AM177</f>
        <v/>
      </c>
      <c r="AO177" s="44" t="n">
        <v>0</v>
      </c>
      <c r="AP177" s="44">
        <f>ROUND(AN177-AO177,2)</f>
        <v/>
      </c>
      <c r="AQ177" s="44">
        <f>ROUND(AU176*N(Debts!$D$13)/12,2)</f>
        <v/>
      </c>
      <c r="AR177" s="44">
        <f>MIN(N(Debts!$E$13),AU176+AQ177)</f>
        <v/>
      </c>
      <c r="AS177" s="44">
        <f>AU176+AQ177-AR177</f>
        <v/>
      </c>
      <c r="AT177" s="44" t="n">
        <v>0</v>
      </c>
      <c r="AU177" s="44">
        <f>ROUND(AS177-AT177,2)</f>
        <v/>
      </c>
    </row>
    <row r="178">
      <c r="A178" s="43" t="n">
        <v>171</v>
      </c>
      <c r="B178" s="45">
        <f>EDATE(Plan!$C$7,A178-1)</f>
        <v/>
      </c>
      <c r="C178" s="46" t="n">
        <v>0</v>
      </c>
      <c r="D178" s="46">
        <f>SUMIF($H$6:$AU$6,"Interest",H178:AU178)</f>
        <v/>
      </c>
      <c r="E178" s="46">
        <f>SUMIF($H$6:$AU$6,"Min paid",H178:AU178)+SUMIF($H$6:$AU$6,"Extra paid",H178:AU178)</f>
        <v/>
      </c>
      <c r="F178" s="46">
        <f>SUMIF($H$6:$AU$6,"Balance",H178:AU178)</f>
        <v/>
      </c>
      <c r="G178" s="47">
        <f>IF(AND(F178&lt;=0.005,F177&gt;0.005),A178,"")</f>
        <v/>
      </c>
      <c r="H178" s="44">
        <f>ROUND(L177*N(Debts!$D$6)/12,2)</f>
        <v/>
      </c>
      <c r="I178" s="44">
        <f>MIN(N(Debts!$E$6),L177+H178)</f>
        <v/>
      </c>
      <c r="J178" s="44">
        <f>L177+H178-I178</f>
        <v/>
      </c>
      <c r="K178" s="44" t="n">
        <v>0</v>
      </c>
      <c r="L178" s="44">
        <f>ROUND(J178-K178,2)</f>
        <v/>
      </c>
      <c r="M178" s="44">
        <f>ROUND(Q177*N(Debts!$D$7)/12,2)</f>
        <v/>
      </c>
      <c r="N178" s="44">
        <f>MIN(N(Debts!$E$7),Q177+M178)</f>
        <v/>
      </c>
      <c r="O178" s="44">
        <f>Q177+M178-N178</f>
        <v/>
      </c>
      <c r="P178" s="44" t="n">
        <v>0</v>
      </c>
      <c r="Q178" s="44">
        <f>ROUND(O178-P178,2)</f>
        <v/>
      </c>
      <c r="R178" s="44">
        <f>ROUND(V177*N(Debts!$D$8)/12,2)</f>
        <v/>
      </c>
      <c r="S178" s="44">
        <f>MIN(N(Debts!$E$8),V177+R178)</f>
        <v/>
      </c>
      <c r="T178" s="44">
        <f>V177+R178-S178</f>
        <v/>
      </c>
      <c r="U178" s="44" t="n">
        <v>0</v>
      </c>
      <c r="V178" s="44">
        <f>ROUND(T178-U178,2)</f>
        <v/>
      </c>
      <c r="W178" s="44">
        <f>ROUND(AA177*N(Debts!$D$9)/12,2)</f>
        <v/>
      </c>
      <c r="X178" s="44">
        <f>MIN(N(Debts!$E$9),AA177+W178)</f>
        <v/>
      </c>
      <c r="Y178" s="44">
        <f>AA177+W178-X178</f>
        <v/>
      </c>
      <c r="Z178" s="44" t="n">
        <v>0</v>
      </c>
      <c r="AA178" s="44">
        <f>ROUND(Y178-Z178,2)</f>
        <v/>
      </c>
      <c r="AB178" s="44">
        <f>ROUND(AF177*N(Debts!$D$10)/12,2)</f>
        <v/>
      </c>
      <c r="AC178" s="44">
        <f>MIN(N(Debts!$E$10),AF177+AB178)</f>
        <v/>
      </c>
      <c r="AD178" s="44">
        <f>AF177+AB178-AC178</f>
        <v/>
      </c>
      <c r="AE178" s="44" t="n">
        <v>0</v>
      </c>
      <c r="AF178" s="44">
        <f>ROUND(AD178-AE178,2)</f>
        <v/>
      </c>
      <c r="AG178" s="44">
        <f>ROUND(AK177*N(Debts!$D$11)/12,2)</f>
        <v/>
      </c>
      <c r="AH178" s="44">
        <f>MIN(N(Debts!$E$11),AK177+AG178)</f>
        <v/>
      </c>
      <c r="AI178" s="44">
        <f>AK177+AG178-AH178</f>
        <v/>
      </c>
      <c r="AJ178" s="44" t="n">
        <v>0</v>
      </c>
      <c r="AK178" s="44">
        <f>ROUND(AI178-AJ178,2)</f>
        <v/>
      </c>
      <c r="AL178" s="44">
        <f>ROUND(AP177*N(Debts!$D$12)/12,2)</f>
        <v/>
      </c>
      <c r="AM178" s="44">
        <f>MIN(N(Debts!$E$12),AP177+AL178)</f>
        <v/>
      </c>
      <c r="AN178" s="44">
        <f>AP177+AL178-AM178</f>
        <v/>
      </c>
      <c r="AO178" s="44" t="n">
        <v>0</v>
      </c>
      <c r="AP178" s="44">
        <f>ROUND(AN178-AO178,2)</f>
        <v/>
      </c>
      <c r="AQ178" s="44">
        <f>ROUND(AU177*N(Debts!$D$13)/12,2)</f>
        <v/>
      </c>
      <c r="AR178" s="44">
        <f>MIN(N(Debts!$E$13),AU177+AQ178)</f>
        <v/>
      </c>
      <c r="AS178" s="44">
        <f>AU177+AQ178-AR178</f>
        <v/>
      </c>
      <c r="AT178" s="44" t="n">
        <v>0</v>
      </c>
      <c r="AU178" s="44">
        <f>ROUND(AS178-AT178,2)</f>
        <v/>
      </c>
    </row>
    <row r="179">
      <c r="A179" s="43" t="n">
        <v>172</v>
      </c>
      <c r="B179" s="45">
        <f>EDATE(Plan!$C$7,A179-1)</f>
        <v/>
      </c>
      <c r="C179" s="46" t="n">
        <v>0</v>
      </c>
      <c r="D179" s="46">
        <f>SUMIF($H$6:$AU$6,"Interest",H179:AU179)</f>
        <v/>
      </c>
      <c r="E179" s="46">
        <f>SUMIF($H$6:$AU$6,"Min paid",H179:AU179)+SUMIF($H$6:$AU$6,"Extra paid",H179:AU179)</f>
        <v/>
      </c>
      <c r="F179" s="46">
        <f>SUMIF($H$6:$AU$6,"Balance",H179:AU179)</f>
        <v/>
      </c>
      <c r="G179" s="47">
        <f>IF(AND(F179&lt;=0.005,F178&gt;0.005),A179,"")</f>
        <v/>
      </c>
      <c r="H179" s="44">
        <f>ROUND(L178*N(Debts!$D$6)/12,2)</f>
        <v/>
      </c>
      <c r="I179" s="44">
        <f>MIN(N(Debts!$E$6),L178+H179)</f>
        <v/>
      </c>
      <c r="J179" s="44">
        <f>L178+H179-I179</f>
        <v/>
      </c>
      <c r="K179" s="44" t="n">
        <v>0</v>
      </c>
      <c r="L179" s="44">
        <f>ROUND(J179-K179,2)</f>
        <v/>
      </c>
      <c r="M179" s="44">
        <f>ROUND(Q178*N(Debts!$D$7)/12,2)</f>
        <v/>
      </c>
      <c r="N179" s="44">
        <f>MIN(N(Debts!$E$7),Q178+M179)</f>
        <v/>
      </c>
      <c r="O179" s="44">
        <f>Q178+M179-N179</f>
        <v/>
      </c>
      <c r="P179" s="44" t="n">
        <v>0</v>
      </c>
      <c r="Q179" s="44">
        <f>ROUND(O179-P179,2)</f>
        <v/>
      </c>
      <c r="R179" s="44">
        <f>ROUND(V178*N(Debts!$D$8)/12,2)</f>
        <v/>
      </c>
      <c r="S179" s="44">
        <f>MIN(N(Debts!$E$8),V178+R179)</f>
        <v/>
      </c>
      <c r="T179" s="44">
        <f>V178+R179-S179</f>
        <v/>
      </c>
      <c r="U179" s="44" t="n">
        <v>0</v>
      </c>
      <c r="V179" s="44">
        <f>ROUND(T179-U179,2)</f>
        <v/>
      </c>
      <c r="W179" s="44">
        <f>ROUND(AA178*N(Debts!$D$9)/12,2)</f>
        <v/>
      </c>
      <c r="X179" s="44">
        <f>MIN(N(Debts!$E$9),AA178+W179)</f>
        <v/>
      </c>
      <c r="Y179" s="44">
        <f>AA178+W179-X179</f>
        <v/>
      </c>
      <c r="Z179" s="44" t="n">
        <v>0</v>
      </c>
      <c r="AA179" s="44">
        <f>ROUND(Y179-Z179,2)</f>
        <v/>
      </c>
      <c r="AB179" s="44">
        <f>ROUND(AF178*N(Debts!$D$10)/12,2)</f>
        <v/>
      </c>
      <c r="AC179" s="44">
        <f>MIN(N(Debts!$E$10),AF178+AB179)</f>
        <v/>
      </c>
      <c r="AD179" s="44">
        <f>AF178+AB179-AC179</f>
        <v/>
      </c>
      <c r="AE179" s="44" t="n">
        <v>0</v>
      </c>
      <c r="AF179" s="44">
        <f>ROUND(AD179-AE179,2)</f>
        <v/>
      </c>
      <c r="AG179" s="44">
        <f>ROUND(AK178*N(Debts!$D$11)/12,2)</f>
        <v/>
      </c>
      <c r="AH179" s="44">
        <f>MIN(N(Debts!$E$11),AK178+AG179)</f>
        <v/>
      </c>
      <c r="AI179" s="44">
        <f>AK178+AG179-AH179</f>
        <v/>
      </c>
      <c r="AJ179" s="44" t="n">
        <v>0</v>
      </c>
      <c r="AK179" s="44">
        <f>ROUND(AI179-AJ179,2)</f>
        <v/>
      </c>
      <c r="AL179" s="44">
        <f>ROUND(AP178*N(Debts!$D$12)/12,2)</f>
        <v/>
      </c>
      <c r="AM179" s="44">
        <f>MIN(N(Debts!$E$12),AP178+AL179)</f>
        <v/>
      </c>
      <c r="AN179" s="44">
        <f>AP178+AL179-AM179</f>
        <v/>
      </c>
      <c r="AO179" s="44" t="n">
        <v>0</v>
      </c>
      <c r="AP179" s="44">
        <f>ROUND(AN179-AO179,2)</f>
        <v/>
      </c>
      <c r="AQ179" s="44">
        <f>ROUND(AU178*N(Debts!$D$13)/12,2)</f>
        <v/>
      </c>
      <c r="AR179" s="44">
        <f>MIN(N(Debts!$E$13),AU178+AQ179)</f>
        <v/>
      </c>
      <c r="AS179" s="44">
        <f>AU178+AQ179-AR179</f>
        <v/>
      </c>
      <c r="AT179" s="44" t="n">
        <v>0</v>
      </c>
      <c r="AU179" s="44">
        <f>ROUND(AS179-AT179,2)</f>
        <v/>
      </c>
    </row>
    <row r="180">
      <c r="A180" s="43" t="n">
        <v>173</v>
      </c>
      <c r="B180" s="45">
        <f>EDATE(Plan!$C$7,A180-1)</f>
        <v/>
      </c>
      <c r="C180" s="46" t="n">
        <v>0</v>
      </c>
      <c r="D180" s="46">
        <f>SUMIF($H$6:$AU$6,"Interest",H180:AU180)</f>
        <v/>
      </c>
      <c r="E180" s="46">
        <f>SUMIF($H$6:$AU$6,"Min paid",H180:AU180)+SUMIF($H$6:$AU$6,"Extra paid",H180:AU180)</f>
        <v/>
      </c>
      <c r="F180" s="46">
        <f>SUMIF($H$6:$AU$6,"Balance",H180:AU180)</f>
        <v/>
      </c>
      <c r="G180" s="47">
        <f>IF(AND(F180&lt;=0.005,F179&gt;0.005),A180,"")</f>
        <v/>
      </c>
      <c r="H180" s="44">
        <f>ROUND(L179*N(Debts!$D$6)/12,2)</f>
        <v/>
      </c>
      <c r="I180" s="44">
        <f>MIN(N(Debts!$E$6),L179+H180)</f>
        <v/>
      </c>
      <c r="J180" s="44">
        <f>L179+H180-I180</f>
        <v/>
      </c>
      <c r="K180" s="44" t="n">
        <v>0</v>
      </c>
      <c r="L180" s="44">
        <f>ROUND(J180-K180,2)</f>
        <v/>
      </c>
      <c r="M180" s="44">
        <f>ROUND(Q179*N(Debts!$D$7)/12,2)</f>
        <v/>
      </c>
      <c r="N180" s="44">
        <f>MIN(N(Debts!$E$7),Q179+M180)</f>
        <v/>
      </c>
      <c r="O180" s="44">
        <f>Q179+M180-N180</f>
        <v/>
      </c>
      <c r="P180" s="44" t="n">
        <v>0</v>
      </c>
      <c r="Q180" s="44">
        <f>ROUND(O180-P180,2)</f>
        <v/>
      </c>
      <c r="R180" s="44">
        <f>ROUND(V179*N(Debts!$D$8)/12,2)</f>
        <v/>
      </c>
      <c r="S180" s="44">
        <f>MIN(N(Debts!$E$8),V179+R180)</f>
        <v/>
      </c>
      <c r="T180" s="44">
        <f>V179+R180-S180</f>
        <v/>
      </c>
      <c r="U180" s="44" t="n">
        <v>0</v>
      </c>
      <c r="V180" s="44">
        <f>ROUND(T180-U180,2)</f>
        <v/>
      </c>
      <c r="W180" s="44">
        <f>ROUND(AA179*N(Debts!$D$9)/12,2)</f>
        <v/>
      </c>
      <c r="X180" s="44">
        <f>MIN(N(Debts!$E$9),AA179+W180)</f>
        <v/>
      </c>
      <c r="Y180" s="44">
        <f>AA179+W180-X180</f>
        <v/>
      </c>
      <c r="Z180" s="44" t="n">
        <v>0</v>
      </c>
      <c r="AA180" s="44">
        <f>ROUND(Y180-Z180,2)</f>
        <v/>
      </c>
      <c r="AB180" s="44">
        <f>ROUND(AF179*N(Debts!$D$10)/12,2)</f>
        <v/>
      </c>
      <c r="AC180" s="44">
        <f>MIN(N(Debts!$E$10),AF179+AB180)</f>
        <v/>
      </c>
      <c r="AD180" s="44">
        <f>AF179+AB180-AC180</f>
        <v/>
      </c>
      <c r="AE180" s="44" t="n">
        <v>0</v>
      </c>
      <c r="AF180" s="44">
        <f>ROUND(AD180-AE180,2)</f>
        <v/>
      </c>
      <c r="AG180" s="44">
        <f>ROUND(AK179*N(Debts!$D$11)/12,2)</f>
        <v/>
      </c>
      <c r="AH180" s="44">
        <f>MIN(N(Debts!$E$11),AK179+AG180)</f>
        <v/>
      </c>
      <c r="AI180" s="44">
        <f>AK179+AG180-AH180</f>
        <v/>
      </c>
      <c r="AJ180" s="44" t="n">
        <v>0</v>
      </c>
      <c r="AK180" s="44">
        <f>ROUND(AI180-AJ180,2)</f>
        <v/>
      </c>
      <c r="AL180" s="44">
        <f>ROUND(AP179*N(Debts!$D$12)/12,2)</f>
        <v/>
      </c>
      <c r="AM180" s="44">
        <f>MIN(N(Debts!$E$12),AP179+AL180)</f>
        <v/>
      </c>
      <c r="AN180" s="44">
        <f>AP179+AL180-AM180</f>
        <v/>
      </c>
      <c r="AO180" s="44" t="n">
        <v>0</v>
      </c>
      <c r="AP180" s="44">
        <f>ROUND(AN180-AO180,2)</f>
        <v/>
      </c>
      <c r="AQ180" s="44">
        <f>ROUND(AU179*N(Debts!$D$13)/12,2)</f>
        <v/>
      </c>
      <c r="AR180" s="44">
        <f>MIN(N(Debts!$E$13),AU179+AQ180)</f>
        <v/>
      </c>
      <c r="AS180" s="44">
        <f>AU179+AQ180-AR180</f>
        <v/>
      </c>
      <c r="AT180" s="44" t="n">
        <v>0</v>
      </c>
      <c r="AU180" s="44">
        <f>ROUND(AS180-AT180,2)</f>
        <v/>
      </c>
    </row>
    <row r="181">
      <c r="A181" s="43" t="n">
        <v>174</v>
      </c>
      <c r="B181" s="45">
        <f>EDATE(Plan!$C$7,A181-1)</f>
        <v/>
      </c>
      <c r="C181" s="46" t="n">
        <v>0</v>
      </c>
      <c r="D181" s="46">
        <f>SUMIF($H$6:$AU$6,"Interest",H181:AU181)</f>
        <v/>
      </c>
      <c r="E181" s="46">
        <f>SUMIF($H$6:$AU$6,"Min paid",H181:AU181)+SUMIF($H$6:$AU$6,"Extra paid",H181:AU181)</f>
        <v/>
      </c>
      <c r="F181" s="46">
        <f>SUMIF($H$6:$AU$6,"Balance",H181:AU181)</f>
        <v/>
      </c>
      <c r="G181" s="47">
        <f>IF(AND(F181&lt;=0.005,F180&gt;0.005),A181,"")</f>
        <v/>
      </c>
      <c r="H181" s="44">
        <f>ROUND(L180*N(Debts!$D$6)/12,2)</f>
        <v/>
      </c>
      <c r="I181" s="44">
        <f>MIN(N(Debts!$E$6),L180+H181)</f>
        <v/>
      </c>
      <c r="J181" s="44">
        <f>L180+H181-I181</f>
        <v/>
      </c>
      <c r="K181" s="44" t="n">
        <v>0</v>
      </c>
      <c r="L181" s="44">
        <f>ROUND(J181-K181,2)</f>
        <v/>
      </c>
      <c r="M181" s="44">
        <f>ROUND(Q180*N(Debts!$D$7)/12,2)</f>
        <v/>
      </c>
      <c r="N181" s="44">
        <f>MIN(N(Debts!$E$7),Q180+M181)</f>
        <v/>
      </c>
      <c r="O181" s="44">
        <f>Q180+M181-N181</f>
        <v/>
      </c>
      <c r="P181" s="44" t="n">
        <v>0</v>
      </c>
      <c r="Q181" s="44">
        <f>ROUND(O181-P181,2)</f>
        <v/>
      </c>
      <c r="R181" s="44">
        <f>ROUND(V180*N(Debts!$D$8)/12,2)</f>
        <v/>
      </c>
      <c r="S181" s="44">
        <f>MIN(N(Debts!$E$8),V180+R181)</f>
        <v/>
      </c>
      <c r="T181" s="44">
        <f>V180+R181-S181</f>
        <v/>
      </c>
      <c r="U181" s="44" t="n">
        <v>0</v>
      </c>
      <c r="V181" s="44">
        <f>ROUND(T181-U181,2)</f>
        <v/>
      </c>
      <c r="W181" s="44">
        <f>ROUND(AA180*N(Debts!$D$9)/12,2)</f>
        <v/>
      </c>
      <c r="X181" s="44">
        <f>MIN(N(Debts!$E$9),AA180+W181)</f>
        <v/>
      </c>
      <c r="Y181" s="44">
        <f>AA180+W181-X181</f>
        <v/>
      </c>
      <c r="Z181" s="44" t="n">
        <v>0</v>
      </c>
      <c r="AA181" s="44">
        <f>ROUND(Y181-Z181,2)</f>
        <v/>
      </c>
      <c r="AB181" s="44">
        <f>ROUND(AF180*N(Debts!$D$10)/12,2)</f>
        <v/>
      </c>
      <c r="AC181" s="44">
        <f>MIN(N(Debts!$E$10),AF180+AB181)</f>
        <v/>
      </c>
      <c r="AD181" s="44">
        <f>AF180+AB181-AC181</f>
        <v/>
      </c>
      <c r="AE181" s="44" t="n">
        <v>0</v>
      </c>
      <c r="AF181" s="44">
        <f>ROUND(AD181-AE181,2)</f>
        <v/>
      </c>
      <c r="AG181" s="44">
        <f>ROUND(AK180*N(Debts!$D$11)/12,2)</f>
        <v/>
      </c>
      <c r="AH181" s="44">
        <f>MIN(N(Debts!$E$11),AK180+AG181)</f>
        <v/>
      </c>
      <c r="AI181" s="44">
        <f>AK180+AG181-AH181</f>
        <v/>
      </c>
      <c r="AJ181" s="44" t="n">
        <v>0</v>
      </c>
      <c r="AK181" s="44">
        <f>ROUND(AI181-AJ181,2)</f>
        <v/>
      </c>
      <c r="AL181" s="44">
        <f>ROUND(AP180*N(Debts!$D$12)/12,2)</f>
        <v/>
      </c>
      <c r="AM181" s="44">
        <f>MIN(N(Debts!$E$12),AP180+AL181)</f>
        <v/>
      </c>
      <c r="AN181" s="44">
        <f>AP180+AL181-AM181</f>
        <v/>
      </c>
      <c r="AO181" s="44" t="n">
        <v>0</v>
      </c>
      <c r="AP181" s="44">
        <f>ROUND(AN181-AO181,2)</f>
        <v/>
      </c>
      <c r="AQ181" s="44">
        <f>ROUND(AU180*N(Debts!$D$13)/12,2)</f>
        <v/>
      </c>
      <c r="AR181" s="44">
        <f>MIN(N(Debts!$E$13),AU180+AQ181)</f>
        <v/>
      </c>
      <c r="AS181" s="44">
        <f>AU180+AQ181-AR181</f>
        <v/>
      </c>
      <c r="AT181" s="44" t="n">
        <v>0</v>
      </c>
      <c r="AU181" s="44">
        <f>ROUND(AS181-AT181,2)</f>
        <v/>
      </c>
    </row>
    <row r="182">
      <c r="A182" s="43" t="n">
        <v>175</v>
      </c>
      <c r="B182" s="45">
        <f>EDATE(Plan!$C$7,A182-1)</f>
        <v/>
      </c>
      <c r="C182" s="46" t="n">
        <v>0</v>
      </c>
      <c r="D182" s="46">
        <f>SUMIF($H$6:$AU$6,"Interest",H182:AU182)</f>
        <v/>
      </c>
      <c r="E182" s="46">
        <f>SUMIF($H$6:$AU$6,"Min paid",H182:AU182)+SUMIF($H$6:$AU$6,"Extra paid",H182:AU182)</f>
        <v/>
      </c>
      <c r="F182" s="46">
        <f>SUMIF($H$6:$AU$6,"Balance",H182:AU182)</f>
        <v/>
      </c>
      <c r="G182" s="47">
        <f>IF(AND(F182&lt;=0.005,F181&gt;0.005),A182,"")</f>
        <v/>
      </c>
      <c r="H182" s="44">
        <f>ROUND(L181*N(Debts!$D$6)/12,2)</f>
        <v/>
      </c>
      <c r="I182" s="44">
        <f>MIN(N(Debts!$E$6),L181+H182)</f>
        <v/>
      </c>
      <c r="J182" s="44">
        <f>L181+H182-I182</f>
        <v/>
      </c>
      <c r="K182" s="44" t="n">
        <v>0</v>
      </c>
      <c r="L182" s="44">
        <f>ROUND(J182-K182,2)</f>
        <v/>
      </c>
      <c r="M182" s="44">
        <f>ROUND(Q181*N(Debts!$D$7)/12,2)</f>
        <v/>
      </c>
      <c r="N182" s="44">
        <f>MIN(N(Debts!$E$7),Q181+M182)</f>
        <v/>
      </c>
      <c r="O182" s="44">
        <f>Q181+M182-N182</f>
        <v/>
      </c>
      <c r="P182" s="44" t="n">
        <v>0</v>
      </c>
      <c r="Q182" s="44">
        <f>ROUND(O182-P182,2)</f>
        <v/>
      </c>
      <c r="R182" s="44">
        <f>ROUND(V181*N(Debts!$D$8)/12,2)</f>
        <v/>
      </c>
      <c r="S182" s="44">
        <f>MIN(N(Debts!$E$8),V181+R182)</f>
        <v/>
      </c>
      <c r="T182" s="44">
        <f>V181+R182-S182</f>
        <v/>
      </c>
      <c r="U182" s="44" t="n">
        <v>0</v>
      </c>
      <c r="V182" s="44">
        <f>ROUND(T182-U182,2)</f>
        <v/>
      </c>
      <c r="W182" s="44">
        <f>ROUND(AA181*N(Debts!$D$9)/12,2)</f>
        <v/>
      </c>
      <c r="X182" s="44">
        <f>MIN(N(Debts!$E$9),AA181+W182)</f>
        <v/>
      </c>
      <c r="Y182" s="44">
        <f>AA181+W182-X182</f>
        <v/>
      </c>
      <c r="Z182" s="44" t="n">
        <v>0</v>
      </c>
      <c r="AA182" s="44">
        <f>ROUND(Y182-Z182,2)</f>
        <v/>
      </c>
      <c r="AB182" s="44">
        <f>ROUND(AF181*N(Debts!$D$10)/12,2)</f>
        <v/>
      </c>
      <c r="AC182" s="44">
        <f>MIN(N(Debts!$E$10),AF181+AB182)</f>
        <v/>
      </c>
      <c r="AD182" s="44">
        <f>AF181+AB182-AC182</f>
        <v/>
      </c>
      <c r="AE182" s="44" t="n">
        <v>0</v>
      </c>
      <c r="AF182" s="44">
        <f>ROUND(AD182-AE182,2)</f>
        <v/>
      </c>
      <c r="AG182" s="44">
        <f>ROUND(AK181*N(Debts!$D$11)/12,2)</f>
        <v/>
      </c>
      <c r="AH182" s="44">
        <f>MIN(N(Debts!$E$11),AK181+AG182)</f>
        <v/>
      </c>
      <c r="AI182" s="44">
        <f>AK181+AG182-AH182</f>
        <v/>
      </c>
      <c r="AJ182" s="44" t="n">
        <v>0</v>
      </c>
      <c r="AK182" s="44">
        <f>ROUND(AI182-AJ182,2)</f>
        <v/>
      </c>
      <c r="AL182" s="44">
        <f>ROUND(AP181*N(Debts!$D$12)/12,2)</f>
        <v/>
      </c>
      <c r="AM182" s="44">
        <f>MIN(N(Debts!$E$12),AP181+AL182)</f>
        <v/>
      </c>
      <c r="AN182" s="44">
        <f>AP181+AL182-AM182</f>
        <v/>
      </c>
      <c r="AO182" s="44" t="n">
        <v>0</v>
      </c>
      <c r="AP182" s="44">
        <f>ROUND(AN182-AO182,2)</f>
        <v/>
      </c>
      <c r="AQ182" s="44">
        <f>ROUND(AU181*N(Debts!$D$13)/12,2)</f>
        <v/>
      </c>
      <c r="AR182" s="44">
        <f>MIN(N(Debts!$E$13),AU181+AQ182)</f>
        <v/>
      </c>
      <c r="AS182" s="44">
        <f>AU181+AQ182-AR182</f>
        <v/>
      </c>
      <c r="AT182" s="44" t="n">
        <v>0</v>
      </c>
      <c r="AU182" s="44">
        <f>ROUND(AS182-AT182,2)</f>
        <v/>
      </c>
    </row>
    <row r="183">
      <c r="A183" s="43" t="n">
        <v>176</v>
      </c>
      <c r="B183" s="45">
        <f>EDATE(Plan!$C$7,A183-1)</f>
        <v/>
      </c>
      <c r="C183" s="46" t="n">
        <v>0</v>
      </c>
      <c r="D183" s="46">
        <f>SUMIF($H$6:$AU$6,"Interest",H183:AU183)</f>
        <v/>
      </c>
      <c r="E183" s="46">
        <f>SUMIF($H$6:$AU$6,"Min paid",H183:AU183)+SUMIF($H$6:$AU$6,"Extra paid",H183:AU183)</f>
        <v/>
      </c>
      <c r="F183" s="46">
        <f>SUMIF($H$6:$AU$6,"Balance",H183:AU183)</f>
        <v/>
      </c>
      <c r="G183" s="47">
        <f>IF(AND(F183&lt;=0.005,F182&gt;0.005),A183,"")</f>
        <v/>
      </c>
      <c r="H183" s="44">
        <f>ROUND(L182*N(Debts!$D$6)/12,2)</f>
        <v/>
      </c>
      <c r="I183" s="44">
        <f>MIN(N(Debts!$E$6),L182+H183)</f>
        <v/>
      </c>
      <c r="J183" s="44">
        <f>L182+H183-I183</f>
        <v/>
      </c>
      <c r="K183" s="44" t="n">
        <v>0</v>
      </c>
      <c r="L183" s="44">
        <f>ROUND(J183-K183,2)</f>
        <v/>
      </c>
      <c r="M183" s="44">
        <f>ROUND(Q182*N(Debts!$D$7)/12,2)</f>
        <v/>
      </c>
      <c r="N183" s="44">
        <f>MIN(N(Debts!$E$7),Q182+M183)</f>
        <v/>
      </c>
      <c r="O183" s="44">
        <f>Q182+M183-N183</f>
        <v/>
      </c>
      <c r="P183" s="44" t="n">
        <v>0</v>
      </c>
      <c r="Q183" s="44">
        <f>ROUND(O183-P183,2)</f>
        <v/>
      </c>
      <c r="R183" s="44">
        <f>ROUND(V182*N(Debts!$D$8)/12,2)</f>
        <v/>
      </c>
      <c r="S183" s="44">
        <f>MIN(N(Debts!$E$8),V182+R183)</f>
        <v/>
      </c>
      <c r="T183" s="44">
        <f>V182+R183-S183</f>
        <v/>
      </c>
      <c r="U183" s="44" t="n">
        <v>0</v>
      </c>
      <c r="V183" s="44">
        <f>ROUND(T183-U183,2)</f>
        <v/>
      </c>
      <c r="W183" s="44">
        <f>ROUND(AA182*N(Debts!$D$9)/12,2)</f>
        <v/>
      </c>
      <c r="X183" s="44">
        <f>MIN(N(Debts!$E$9),AA182+W183)</f>
        <v/>
      </c>
      <c r="Y183" s="44">
        <f>AA182+W183-X183</f>
        <v/>
      </c>
      <c r="Z183" s="44" t="n">
        <v>0</v>
      </c>
      <c r="AA183" s="44">
        <f>ROUND(Y183-Z183,2)</f>
        <v/>
      </c>
      <c r="AB183" s="44">
        <f>ROUND(AF182*N(Debts!$D$10)/12,2)</f>
        <v/>
      </c>
      <c r="AC183" s="44">
        <f>MIN(N(Debts!$E$10),AF182+AB183)</f>
        <v/>
      </c>
      <c r="AD183" s="44">
        <f>AF182+AB183-AC183</f>
        <v/>
      </c>
      <c r="AE183" s="44" t="n">
        <v>0</v>
      </c>
      <c r="AF183" s="44">
        <f>ROUND(AD183-AE183,2)</f>
        <v/>
      </c>
      <c r="AG183" s="44">
        <f>ROUND(AK182*N(Debts!$D$11)/12,2)</f>
        <v/>
      </c>
      <c r="AH183" s="44">
        <f>MIN(N(Debts!$E$11),AK182+AG183)</f>
        <v/>
      </c>
      <c r="AI183" s="44">
        <f>AK182+AG183-AH183</f>
        <v/>
      </c>
      <c r="AJ183" s="44" t="n">
        <v>0</v>
      </c>
      <c r="AK183" s="44">
        <f>ROUND(AI183-AJ183,2)</f>
        <v/>
      </c>
      <c r="AL183" s="44">
        <f>ROUND(AP182*N(Debts!$D$12)/12,2)</f>
        <v/>
      </c>
      <c r="AM183" s="44">
        <f>MIN(N(Debts!$E$12),AP182+AL183)</f>
        <v/>
      </c>
      <c r="AN183" s="44">
        <f>AP182+AL183-AM183</f>
        <v/>
      </c>
      <c r="AO183" s="44" t="n">
        <v>0</v>
      </c>
      <c r="AP183" s="44">
        <f>ROUND(AN183-AO183,2)</f>
        <v/>
      </c>
      <c r="AQ183" s="44">
        <f>ROUND(AU182*N(Debts!$D$13)/12,2)</f>
        <v/>
      </c>
      <c r="AR183" s="44">
        <f>MIN(N(Debts!$E$13),AU182+AQ183)</f>
        <v/>
      </c>
      <c r="AS183" s="44">
        <f>AU182+AQ183-AR183</f>
        <v/>
      </c>
      <c r="AT183" s="44" t="n">
        <v>0</v>
      </c>
      <c r="AU183" s="44">
        <f>ROUND(AS183-AT183,2)</f>
        <v/>
      </c>
    </row>
    <row r="184">
      <c r="A184" s="43" t="n">
        <v>177</v>
      </c>
      <c r="B184" s="45">
        <f>EDATE(Plan!$C$7,A184-1)</f>
        <v/>
      </c>
      <c r="C184" s="46" t="n">
        <v>0</v>
      </c>
      <c r="D184" s="46">
        <f>SUMIF($H$6:$AU$6,"Interest",H184:AU184)</f>
        <v/>
      </c>
      <c r="E184" s="46">
        <f>SUMIF($H$6:$AU$6,"Min paid",H184:AU184)+SUMIF($H$6:$AU$6,"Extra paid",H184:AU184)</f>
        <v/>
      </c>
      <c r="F184" s="46">
        <f>SUMIF($H$6:$AU$6,"Balance",H184:AU184)</f>
        <v/>
      </c>
      <c r="G184" s="47">
        <f>IF(AND(F184&lt;=0.005,F183&gt;0.005),A184,"")</f>
        <v/>
      </c>
      <c r="H184" s="44">
        <f>ROUND(L183*N(Debts!$D$6)/12,2)</f>
        <v/>
      </c>
      <c r="I184" s="44">
        <f>MIN(N(Debts!$E$6),L183+H184)</f>
        <v/>
      </c>
      <c r="J184" s="44">
        <f>L183+H184-I184</f>
        <v/>
      </c>
      <c r="K184" s="44" t="n">
        <v>0</v>
      </c>
      <c r="L184" s="44">
        <f>ROUND(J184-K184,2)</f>
        <v/>
      </c>
      <c r="M184" s="44">
        <f>ROUND(Q183*N(Debts!$D$7)/12,2)</f>
        <v/>
      </c>
      <c r="N184" s="44">
        <f>MIN(N(Debts!$E$7),Q183+M184)</f>
        <v/>
      </c>
      <c r="O184" s="44">
        <f>Q183+M184-N184</f>
        <v/>
      </c>
      <c r="P184" s="44" t="n">
        <v>0</v>
      </c>
      <c r="Q184" s="44">
        <f>ROUND(O184-P184,2)</f>
        <v/>
      </c>
      <c r="R184" s="44">
        <f>ROUND(V183*N(Debts!$D$8)/12,2)</f>
        <v/>
      </c>
      <c r="S184" s="44">
        <f>MIN(N(Debts!$E$8),V183+R184)</f>
        <v/>
      </c>
      <c r="T184" s="44">
        <f>V183+R184-S184</f>
        <v/>
      </c>
      <c r="U184" s="44" t="n">
        <v>0</v>
      </c>
      <c r="V184" s="44">
        <f>ROUND(T184-U184,2)</f>
        <v/>
      </c>
      <c r="W184" s="44">
        <f>ROUND(AA183*N(Debts!$D$9)/12,2)</f>
        <v/>
      </c>
      <c r="X184" s="44">
        <f>MIN(N(Debts!$E$9),AA183+W184)</f>
        <v/>
      </c>
      <c r="Y184" s="44">
        <f>AA183+W184-X184</f>
        <v/>
      </c>
      <c r="Z184" s="44" t="n">
        <v>0</v>
      </c>
      <c r="AA184" s="44">
        <f>ROUND(Y184-Z184,2)</f>
        <v/>
      </c>
      <c r="AB184" s="44">
        <f>ROUND(AF183*N(Debts!$D$10)/12,2)</f>
        <v/>
      </c>
      <c r="AC184" s="44">
        <f>MIN(N(Debts!$E$10),AF183+AB184)</f>
        <v/>
      </c>
      <c r="AD184" s="44">
        <f>AF183+AB184-AC184</f>
        <v/>
      </c>
      <c r="AE184" s="44" t="n">
        <v>0</v>
      </c>
      <c r="AF184" s="44">
        <f>ROUND(AD184-AE184,2)</f>
        <v/>
      </c>
      <c r="AG184" s="44">
        <f>ROUND(AK183*N(Debts!$D$11)/12,2)</f>
        <v/>
      </c>
      <c r="AH184" s="44">
        <f>MIN(N(Debts!$E$11),AK183+AG184)</f>
        <v/>
      </c>
      <c r="AI184" s="44">
        <f>AK183+AG184-AH184</f>
        <v/>
      </c>
      <c r="AJ184" s="44" t="n">
        <v>0</v>
      </c>
      <c r="AK184" s="44">
        <f>ROUND(AI184-AJ184,2)</f>
        <v/>
      </c>
      <c r="AL184" s="44">
        <f>ROUND(AP183*N(Debts!$D$12)/12,2)</f>
        <v/>
      </c>
      <c r="AM184" s="44">
        <f>MIN(N(Debts!$E$12),AP183+AL184)</f>
        <v/>
      </c>
      <c r="AN184" s="44">
        <f>AP183+AL184-AM184</f>
        <v/>
      </c>
      <c r="AO184" s="44" t="n">
        <v>0</v>
      </c>
      <c r="AP184" s="44">
        <f>ROUND(AN184-AO184,2)</f>
        <v/>
      </c>
      <c r="AQ184" s="44">
        <f>ROUND(AU183*N(Debts!$D$13)/12,2)</f>
        <v/>
      </c>
      <c r="AR184" s="44">
        <f>MIN(N(Debts!$E$13),AU183+AQ184)</f>
        <v/>
      </c>
      <c r="AS184" s="44">
        <f>AU183+AQ184-AR184</f>
        <v/>
      </c>
      <c r="AT184" s="44" t="n">
        <v>0</v>
      </c>
      <c r="AU184" s="44">
        <f>ROUND(AS184-AT184,2)</f>
        <v/>
      </c>
    </row>
    <row r="185">
      <c r="A185" s="43" t="n">
        <v>178</v>
      </c>
      <c r="B185" s="45">
        <f>EDATE(Plan!$C$7,A185-1)</f>
        <v/>
      </c>
      <c r="C185" s="46" t="n">
        <v>0</v>
      </c>
      <c r="D185" s="46">
        <f>SUMIF($H$6:$AU$6,"Interest",H185:AU185)</f>
        <v/>
      </c>
      <c r="E185" s="46">
        <f>SUMIF($H$6:$AU$6,"Min paid",H185:AU185)+SUMIF($H$6:$AU$6,"Extra paid",H185:AU185)</f>
        <v/>
      </c>
      <c r="F185" s="46">
        <f>SUMIF($H$6:$AU$6,"Balance",H185:AU185)</f>
        <v/>
      </c>
      <c r="G185" s="47">
        <f>IF(AND(F185&lt;=0.005,F184&gt;0.005),A185,"")</f>
        <v/>
      </c>
      <c r="H185" s="44">
        <f>ROUND(L184*N(Debts!$D$6)/12,2)</f>
        <v/>
      </c>
      <c r="I185" s="44">
        <f>MIN(N(Debts!$E$6),L184+H185)</f>
        <v/>
      </c>
      <c r="J185" s="44">
        <f>L184+H185-I185</f>
        <v/>
      </c>
      <c r="K185" s="44" t="n">
        <v>0</v>
      </c>
      <c r="L185" s="44">
        <f>ROUND(J185-K185,2)</f>
        <v/>
      </c>
      <c r="M185" s="44">
        <f>ROUND(Q184*N(Debts!$D$7)/12,2)</f>
        <v/>
      </c>
      <c r="N185" s="44">
        <f>MIN(N(Debts!$E$7),Q184+M185)</f>
        <v/>
      </c>
      <c r="O185" s="44">
        <f>Q184+M185-N185</f>
        <v/>
      </c>
      <c r="P185" s="44" t="n">
        <v>0</v>
      </c>
      <c r="Q185" s="44">
        <f>ROUND(O185-P185,2)</f>
        <v/>
      </c>
      <c r="R185" s="44">
        <f>ROUND(V184*N(Debts!$D$8)/12,2)</f>
        <v/>
      </c>
      <c r="S185" s="44">
        <f>MIN(N(Debts!$E$8),V184+R185)</f>
        <v/>
      </c>
      <c r="T185" s="44">
        <f>V184+R185-S185</f>
        <v/>
      </c>
      <c r="U185" s="44" t="n">
        <v>0</v>
      </c>
      <c r="V185" s="44">
        <f>ROUND(T185-U185,2)</f>
        <v/>
      </c>
      <c r="W185" s="44">
        <f>ROUND(AA184*N(Debts!$D$9)/12,2)</f>
        <v/>
      </c>
      <c r="X185" s="44">
        <f>MIN(N(Debts!$E$9),AA184+W185)</f>
        <v/>
      </c>
      <c r="Y185" s="44">
        <f>AA184+W185-X185</f>
        <v/>
      </c>
      <c r="Z185" s="44" t="n">
        <v>0</v>
      </c>
      <c r="AA185" s="44">
        <f>ROUND(Y185-Z185,2)</f>
        <v/>
      </c>
      <c r="AB185" s="44">
        <f>ROUND(AF184*N(Debts!$D$10)/12,2)</f>
        <v/>
      </c>
      <c r="AC185" s="44">
        <f>MIN(N(Debts!$E$10),AF184+AB185)</f>
        <v/>
      </c>
      <c r="AD185" s="44">
        <f>AF184+AB185-AC185</f>
        <v/>
      </c>
      <c r="AE185" s="44" t="n">
        <v>0</v>
      </c>
      <c r="AF185" s="44">
        <f>ROUND(AD185-AE185,2)</f>
        <v/>
      </c>
      <c r="AG185" s="44">
        <f>ROUND(AK184*N(Debts!$D$11)/12,2)</f>
        <v/>
      </c>
      <c r="AH185" s="44">
        <f>MIN(N(Debts!$E$11),AK184+AG185)</f>
        <v/>
      </c>
      <c r="AI185" s="44">
        <f>AK184+AG185-AH185</f>
        <v/>
      </c>
      <c r="AJ185" s="44" t="n">
        <v>0</v>
      </c>
      <c r="AK185" s="44">
        <f>ROUND(AI185-AJ185,2)</f>
        <v/>
      </c>
      <c r="AL185" s="44">
        <f>ROUND(AP184*N(Debts!$D$12)/12,2)</f>
        <v/>
      </c>
      <c r="AM185" s="44">
        <f>MIN(N(Debts!$E$12),AP184+AL185)</f>
        <v/>
      </c>
      <c r="AN185" s="44">
        <f>AP184+AL185-AM185</f>
        <v/>
      </c>
      <c r="AO185" s="44" t="n">
        <v>0</v>
      </c>
      <c r="AP185" s="44">
        <f>ROUND(AN185-AO185,2)</f>
        <v/>
      </c>
      <c r="AQ185" s="44">
        <f>ROUND(AU184*N(Debts!$D$13)/12,2)</f>
        <v/>
      </c>
      <c r="AR185" s="44">
        <f>MIN(N(Debts!$E$13),AU184+AQ185)</f>
        <v/>
      </c>
      <c r="AS185" s="44">
        <f>AU184+AQ185-AR185</f>
        <v/>
      </c>
      <c r="AT185" s="44" t="n">
        <v>0</v>
      </c>
      <c r="AU185" s="44">
        <f>ROUND(AS185-AT185,2)</f>
        <v/>
      </c>
    </row>
    <row r="186">
      <c r="A186" s="43" t="n">
        <v>179</v>
      </c>
      <c r="B186" s="45">
        <f>EDATE(Plan!$C$7,A186-1)</f>
        <v/>
      </c>
      <c r="C186" s="46" t="n">
        <v>0</v>
      </c>
      <c r="D186" s="46">
        <f>SUMIF($H$6:$AU$6,"Interest",H186:AU186)</f>
        <v/>
      </c>
      <c r="E186" s="46">
        <f>SUMIF($H$6:$AU$6,"Min paid",H186:AU186)+SUMIF($H$6:$AU$6,"Extra paid",H186:AU186)</f>
        <v/>
      </c>
      <c r="F186" s="46">
        <f>SUMIF($H$6:$AU$6,"Balance",H186:AU186)</f>
        <v/>
      </c>
      <c r="G186" s="47">
        <f>IF(AND(F186&lt;=0.005,F185&gt;0.005),A186,"")</f>
        <v/>
      </c>
      <c r="H186" s="44">
        <f>ROUND(L185*N(Debts!$D$6)/12,2)</f>
        <v/>
      </c>
      <c r="I186" s="44">
        <f>MIN(N(Debts!$E$6),L185+H186)</f>
        <v/>
      </c>
      <c r="J186" s="44">
        <f>L185+H186-I186</f>
        <v/>
      </c>
      <c r="K186" s="44" t="n">
        <v>0</v>
      </c>
      <c r="L186" s="44">
        <f>ROUND(J186-K186,2)</f>
        <v/>
      </c>
      <c r="M186" s="44">
        <f>ROUND(Q185*N(Debts!$D$7)/12,2)</f>
        <v/>
      </c>
      <c r="N186" s="44">
        <f>MIN(N(Debts!$E$7),Q185+M186)</f>
        <v/>
      </c>
      <c r="O186" s="44">
        <f>Q185+M186-N186</f>
        <v/>
      </c>
      <c r="P186" s="44" t="n">
        <v>0</v>
      </c>
      <c r="Q186" s="44">
        <f>ROUND(O186-P186,2)</f>
        <v/>
      </c>
      <c r="R186" s="44">
        <f>ROUND(V185*N(Debts!$D$8)/12,2)</f>
        <v/>
      </c>
      <c r="S186" s="44">
        <f>MIN(N(Debts!$E$8),V185+R186)</f>
        <v/>
      </c>
      <c r="T186" s="44">
        <f>V185+R186-S186</f>
        <v/>
      </c>
      <c r="U186" s="44" t="n">
        <v>0</v>
      </c>
      <c r="V186" s="44">
        <f>ROUND(T186-U186,2)</f>
        <v/>
      </c>
      <c r="W186" s="44">
        <f>ROUND(AA185*N(Debts!$D$9)/12,2)</f>
        <v/>
      </c>
      <c r="X186" s="44">
        <f>MIN(N(Debts!$E$9),AA185+W186)</f>
        <v/>
      </c>
      <c r="Y186" s="44">
        <f>AA185+W186-X186</f>
        <v/>
      </c>
      <c r="Z186" s="44" t="n">
        <v>0</v>
      </c>
      <c r="AA186" s="44">
        <f>ROUND(Y186-Z186,2)</f>
        <v/>
      </c>
      <c r="AB186" s="44">
        <f>ROUND(AF185*N(Debts!$D$10)/12,2)</f>
        <v/>
      </c>
      <c r="AC186" s="44">
        <f>MIN(N(Debts!$E$10),AF185+AB186)</f>
        <v/>
      </c>
      <c r="AD186" s="44">
        <f>AF185+AB186-AC186</f>
        <v/>
      </c>
      <c r="AE186" s="44" t="n">
        <v>0</v>
      </c>
      <c r="AF186" s="44">
        <f>ROUND(AD186-AE186,2)</f>
        <v/>
      </c>
      <c r="AG186" s="44">
        <f>ROUND(AK185*N(Debts!$D$11)/12,2)</f>
        <v/>
      </c>
      <c r="AH186" s="44">
        <f>MIN(N(Debts!$E$11),AK185+AG186)</f>
        <v/>
      </c>
      <c r="AI186" s="44">
        <f>AK185+AG186-AH186</f>
        <v/>
      </c>
      <c r="AJ186" s="44" t="n">
        <v>0</v>
      </c>
      <c r="AK186" s="44">
        <f>ROUND(AI186-AJ186,2)</f>
        <v/>
      </c>
      <c r="AL186" s="44">
        <f>ROUND(AP185*N(Debts!$D$12)/12,2)</f>
        <v/>
      </c>
      <c r="AM186" s="44">
        <f>MIN(N(Debts!$E$12),AP185+AL186)</f>
        <v/>
      </c>
      <c r="AN186" s="44">
        <f>AP185+AL186-AM186</f>
        <v/>
      </c>
      <c r="AO186" s="44" t="n">
        <v>0</v>
      </c>
      <c r="AP186" s="44">
        <f>ROUND(AN186-AO186,2)</f>
        <v/>
      </c>
      <c r="AQ186" s="44">
        <f>ROUND(AU185*N(Debts!$D$13)/12,2)</f>
        <v/>
      </c>
      <c r="AR186" s="44">
        <f>MIN(N(Debts!$E$13),AU185+AQ186)</f>
        <v/>
      </c>
      <c r="AS186" s="44">
        <f>AU185+AQ186-AR186</f>
        <v/>
      </c>
      <c r="AT186" s="44" t="n">
        <v>0</v>
      </c>
      <c r="AU186" s="44">
        <f>ROUND(AS186-AT186,2)</f>
        <v/>
      </c>
    </row>
    <row r="187">
      <c r="A187" s="43" t="n">
        <v>180</v>
      </c>
      <c r="B187" s="45">
        <f>EDATE(Plan!$C$7,A187-1)</f>
        <v/>
      </c>
      <c r="C187" s="46" t="n">
        <v>0</v>
      </c>
      <c r="D187" s="46">
        <f>SUMIF($H$6:$AU$6,"Interest",H187:AU187)</f>
        <v/>
      </c>
      <c r="E187" s="46">
        <f>SUMIF($H$6:$AU$6,"Min paid",H187:AU187)+SUMIF($H$6:$AU$6,"Extra paid",H187:AU187)</f>
        <v/>
      </c>
      <c r="F187" s="46">
        <f>SUMIF($H$6:$AU$6,"Balance",H187:AU187)</f>
        <v/>
      </c>
      <c r="G187" s="47">
        <f>IF(AND(F187&lt;=0.005,F186&gt;0.005),A187,"")</f>
        <v/>
      </c>
      <c r="H187" s="44">
        <f>ROUND(L186*N(Debts!$D$6)/12,2)</f>
        <v/>
      </c>
      <c r="I187" s="44">
        <f>MIN(N(Debts!$E$6),L186+H187)</f>
        <v/>
      </c>
      <c r="J187" s="44">
        <f>L186+H187-I187</f>
        <v/>
      </c>
      <c r="K187" s="44" t="n">
        <v>0</v>
      </c>
      <c r="L187" s="44">
        <f>ROUND(J187-K187,2)</f>
        <v/>
      </c>
      <c r="M187" s="44">
        <f>ROUND(Q186*N(Debts!$D$7)/12,2)</f>
        <v/>
      </c>
      <c r="N187" s="44">
        <f>MIN(N(Debts!$E$7),Q186+M187)</f>
        <v/>
      </c>
      <c r="O187" s="44">
        <f>Q186+M187-N187</f>
        <v/>
      </c>
      <c r="P187" s="44" t="n">
        <v>0</v>
      </c>
      <c r="Q187" s="44">
        <f>ROUND(O187-P187,2)</f>
        <v/>
      </c>
      <c r="R187" s="44">
        <f>ROUND(V186*N(Debts!$D$8)/12,2)</f>
        <v/>
      </c>
      <c r="S187" s="44">
        <f>MIN(N(Debts!$E$8),V186+R187)</f>
        <v/>
      </c>
      <c r="T187" s="44">
        <f>V186+R187-S187</f>
        <v/>
      </c>
      <c r="U187" s="44" t="n">
        <v>0</v>
      </c>
      <c r="V187" s="44">
        <f>ROUND(T187-U187,2)</f>
        <v/>
      </c>
      <c r="W187" s="44">
        <f>ROUND(AA186*N(Debts!$D$9)/12,2)</f>
        <v/>
      </c>
      <c r="X187" s="44">
        <f>MIN(N(Debts!$E$9),AA186+W187)</f>
        <v/>
      </c>
      <c r="Y187" s="44">
        <f>AA186+W187-X187</f>
        <v/>
      </c>
      <c r="Z187" s="44" t="n">
        <v>0</v>
      </c>
      <c r="AA187" s="44">
        <f>ROUND(Y187-Z187,2)</f>
        <v/>
      </c>
      <c r="AB187" s="44">
        <f>ROUND(AF186*N(Debts!$D$10)/12,2)</f>
        <v/>
      </c>
      <c r="AC187" s="44">
        <f>MIN(N(Debts!$E$10),AF186+AB187)</f>
        <v/>
      </c>
      <c r="AD187" s="44">
        <f>AF186+AB187-AC187</f>
        <v/>
      </c>
      <c r="AE187" s="44" t="n">
        <v>0</v>
      </c>
      <c r="AF187" s="44">
        <f>ROUND(AD187-AE187,2)</f>
        <v/>
      </c>
      <c r="AG187" s="44">
        <f>ROUND(AK186*N(Debts!$D$11)/12,2)</f>
        <v/>
      </c>
      <c r="AH187" s="44">
        <f>MIN(N(Debts!$E$11),AK186+AG187)</f>
        <v/>
      </c>
      <c r="AI187" s="44">
        <f>AK186+AG187-AH187</f>
        <v/>
      </c>
      <c r="AJ187" s="44" t="n">
        <v>0</v>
      </c>
      <c r="AK187" s="44">
        <f>ROUND(AI187-AJ187,2)</f>
        <v/>
      </c>
      <c r="AL187" s="44">
        <f>ROUND(AP186*N(Debts!$D$12)/12,2)</f>
        <v/>
      </c>
      <c r="AM187" s="44">
        <f>MIN(N(Debts!$E$12),AP186+AL187)</f>
        <v/>
      </c>
      <c r="AN187" s="44">
        <f>AP186+AL187-AM187</f>
        <v/>
      </c>
      <c r="AO187" s="44" t="n">
        <v>0</v>
      </c>
      <c r="AP187" s="44">
        <f>ROUND(AN187-AO187,2)</f>
        <v/>
      </c>
      <c r="AQ187" s="44">
        <f>ROUND(AU186*N(Debts!$D$13)/12,2)</f>
        <v/>
      </c>
      <c r="AR187" s="44">
        <f>MIN(N(Debts!$E$13),AU186+AQ187)</f>
        <v/>
      </c>
      <c r="AS187" s="44">
        <f>AU186+AQ187-AR187</f>
        <v/>
      </c>
      <c r="AT187" s="44" t="n">
        <v>0</v>
      </c>
      <c r="AU187" s="44">
        <f>ROUND(AS187-AT187,2)</f>
        <v/>
      </c>
    </row>
    <row r="188">
      <c r="A188" s="43" t="n">
        <v>181</v>
      </c>
      <c r="B188" s="45">
        <f>EDATE(Plan!$C$7,A188-1)</f>
        <v/>
      </c>
      <c r="C188" s="46" t="n">
        <v>0</v>
      </c>
      <c r="D188" s="46">
        <f>SUMIF($H$6:$AU$6,"Interest",H188:AU188)</f>
        <v/>
      </c>
      <c r="E188" s="46">
        <f>SUMIF($H$6:$AU$6,"Min paid",H188:AU188)+SUMIF($H$6:$AU$6,"Extra paid",H188:AU188)</f>
        <v/>
      </c>
      <c r="F188" s="46">
        <f>SUMIF($H$6:$AU$6,"Balance",H188:AU188)</f>
        <v/>
      </c>
      <c r="G188" s="47">
        <f>IF(AND(F188&lt;=0.005,F187&gt;0.005),A188,"")</f>
        <v/>
      </c>
      <c r="H188" s="44">
        <f>ROUND(L187*N(Debts!$D$6)/12,2)</f>
        <v/>
      </c>
      <c r="I188" s="44">
        <f>MIN(N(Debts!$E$6),L187+H188)</f>
        <v/>
      </c>
      <c r="J188" s="44">
        <f>L187+H188-I188</f>
        <v/>
      </c>
      <c r="K188" s="44" t="n">
        <v>0</v>
      </c>
      <c r="L188" s="44">
        <f>ROUND(J188-K188,2)</f>
        <v/>
      </c>
      <c r="M188" s="44">
        <f>ROUND(Q187*N(Debts!$D$7)/12,2)</f>
        <v/>
      </c>
      <c r="N188" s="44">
        <f>MIN(N(Debts!$E$7),Q187+M188)</f>
        <v/>
      </c>
      <c r="O188" s="44">
        <f>Q187+M188-N188</f>
        <v/>
      </c>
      <c r="P188" s="44" t="n">
        <v>0</v>
      </c>
      <c r="Q188" s="44">
        <f>ROUND(O188-P188,2)</f>
        <v/>
      </c>
      <c r="R188" s="44">
        <f>ROUND(V187*N(Debts!$D$8)/12,2)</f>
        <v/>
      </c>
      <c r="S188" s="44">
        <f>MIN(N(Debts!$E$8),V187+R188)</f>
        <v/>
      </c>
      <c r="T188" s="44">
        <f>V187+R188-S188</f>
        <v/>
      </c>
      <c r="U188" s="44" t="n">
        <v>0</v>
      </c>
      <c r="V188" s="44">
        <f>ROUND(T188-U188,2)</f>
        <v/>
      </c>
      <c r="W188" s="44">
        <f>ROUND(AA187*N(Debts!$D$9)/12,2)</f>
        <v/>
      </c>
      <c r="X188" s="44">
        <f>MIN(N(Debts!$E$9),AA187+W188)</f>
        <v/>
      </c>
      <c r="Y188" s="44">
        <f>AA187+W188-X188</f>
        <v/>
      </c>
      <c r="Z188" s="44" t="n">
        <v>0</v>
      </c>
      <c r="AA188" s="44">
        <f>ROUND(Y188-Z188,2)</f>
        <v/>
      </c>
      <c r="AB188" s="44">
        <f>ROUND(AF187*N(Debts!$D$10)/12,2)</f>
        <v/>
      </c>
      <c r="AC188" s="44">
        <f>MIN(N(Debts!$E$10),AF187+AB188)</f>
        <v/>
      </c>
      <c r="AD188" s="44">
        <f>AF187+AB188-AC188</f>
        <v/>
      </c>
      <c r="AE188" s="44" t="n">
        <v>0</v>
      </c>
      <c r="AF188" s="44">
        <f>ROUND(AD188-AE188,2)</f>
        <v/>
      </c>
      <c r="AG188" s="44">
        <f>ROUND(AK187*N(Debts!$D$11)/12,2)</f>
        <v/>
      </c>
      <c r="AH188" s="44">
        <f>MIN(N(Debts!$E$11),AK187+AG188)</f>
        <v/>
      </c>
      <c r="AI188" s="44">
        <f>AK187+AG188-AH188</f>
        <v/>
      </c>
      <c r="AJ188" s="44" t="n">
        <v>0</v>
      </c>
      <c r="AK188" s="44">
        <f>ROUND(AI188-AJ188,2)</f>
        <v/>
      </c>
      <c r="AL188" s="44">
        <f>ROUND(AP187*N(Debts!$D$12)/12,2)</f>
        <v/>
      </c>
      <c r="AM188" s="44">
        <f>MIN(N(Debts!$E$12),AP187+AL188)</f>
        <v/>
      </c>
      <c r="AN188" s="44">
        <f>AP187+AL188-AM188</f>
        <v/>
      </c>
      <c r="AO188" s="44" t="n">
        <v>0</v>
      </c>
      <c r="AP188" s="44">
        <f>ROUND(AN188-AO188,2)</f>
        <v/>
      </c>
      <c r="AQ188" s="44">
        <f>ROUND(AU187*N(Debts!$D$13)/12,2)</f>
        <v/>
      </c>
      <c r="AR188" s="44">
        <f>MIN(N(Debts!$E$13),AU187+AQ188)</f>
        <v/>
      </c>
      <c r="AS188" s="44">
        <f>AU187+AQ188-AR188</f>
        <v/>
      </c>
      <c r="AT188" s="44" t="n">
        <v>0</v>
      </c>
      <c r="AU188" s="44">
        <f>ROUND(AS188-AT188,2)</f>
        <v/>
      </c>
    </row>
    <row r="189">
      <c r="A189" s="43" t="n">
        <v>182</v>
      </c>
      <c r="B189" s="45">
        <f>EDATE(Plan!$C$7,A189-1)</f>
        <v/>
      </c>
      <c r="C189" s="46" t="n">
        <v>0</v>
      </c>
      <c r="D189" s="46">
        <f>SUMIF($H$6:$AU$6,"Interest",H189:AU189)</f>
        <v/>
      </c>
      <c r="E189" s="46">
        <f>SUMIF($H$6:$AU$6,"Min paid",H189:AU189)+SUMIF($H$6:$AU$6,"Extra paid",H189:AU189)</f>
        <v/>
      </c>
      <c r="F189" s="46">
        <f>SUMIF($H$6:$AU$6,"Balance",H189:AU189)</f>
        <v/>
      </c>
      <c r="G189" s="47">
        <f>IF(AND(F189&lt;=0.005,F188&gt;0.005),A189,"")</f>
        <v/>
      </c>
      <c r="H189" s="44">
        <f>ROUND(L188*N(Debts!$D$6)/12,2)</f>
        <v/>
      </c>
      <c r="I189" s="44">
        <f>MIN(N(Debts!$E$6),L188+H189)</f>
        <v/>
      </c>
      <c r="J189" s="44">
        <f>L188+H189-I189</f>
        <v/>
      </c>
      <c r="K189" s="44" t="n">
        <v>0</v>
      </c>
      <c r="L189" s="44">
        <f>ROUND(J189-K189,2)</f>
        <v/>
      </c>
      <c r="M189" s="44">
        <f>ROUND(Q188*N(Debts!$D$7)/12,2)</f>
        <v/>
      </c>
      <c r="N189" s="44">
        <f>MIN(N(Debts!$E$7),Q188+M189)</f>
        <v/>
      </c>
      <c r="O189" s="44">
        <f>Q188+M189-N189</f>
        <v/>
      </c>
      <c r="P189" s="44" t="n">
        <v>0</v>
      </c>
      <c r="Q189" s="44">
        <f>ROUND(O189-P189,2)</f>
        <v/>
      </c>
      <c r="R189" s="44">
        <f>ROUND(V188*N(Debts!$D$8)/12,2)</f>
        <v/>
      </c>
      <c r="S189" s="44">
        <f>MIN(N(Debts!$E$8),V188+R189)</f>
        <v/>
      </c>
      <c r="T189" s="44">
        <f>V188+R189-S189</f>
        <v/>
      </c>
      <c r="U189" s="44" t="n">
        <v>0</v>
      </c>
      <c r="V189" s="44">
        <f>ROUND(T189-U189,2)</f>
        <v/>
      </c>
      <c r="W189" s="44">
        <f>ROUND(AA188*N(Debts!$D$9)/12,2)</f>
        <v/>
      </c>
      <c r="X189" s="44">
        <f>MIN(N(Debts!$E$9),AA188+W189)</f>
        <v/>
      </c>
      <c r="Y189" s="44">
        <f>AA188+W189-X189</f>
        <v/>
      </c>
      <c r="Z189" s="44" t="n">
        <v>0</v>
      </c>
      <c r="AA189" s="44">
        <f>ROUND(Y189-Z189,2)</f>
        <v/>
      </c>
      <c r="AB189" s="44">
        <f>ROUND(AF188*N(Debts!$D$10)/12,2)</f>
        <v/>
      </c>
      <c r="AC189" s="44">
        <f>MIN(N(Debts!$E$10),AF188+AB189)</f>
        <v/>
      </c>
      <c r="AD189" s="44">
        <f>AF188+AB189-AC189</f>
        <v/>
      </c>
      <c r="AE189" s="44" t="n">
        <v>0</v>
      </c>
      <c r="AF189" s="44">
        <f>ROUND(AD189-AE189,2)</f>
        <v/>
      </c>
      <c r="AG189" s="44">
        <f>ROUND(AK188*N(Debts!$D$11)/12,2)</f>
        <v/>
      </c>
      <c r="AH189" s="44">
        <f>MIN(N(Debts!$E$11),AK188+AG189)</f>
        <v/>
      </c>
      <c r="AI189" s="44">
        <f>AK188+AG189-AH189</f>
        <v/>
      </c>
      <c r="AJ189" s="44" t="n">
        <v>0</v>
      </c>
      <c r="AK189" s="44">
        <f>ROUND(AI189-AJ189,2)</f>
        <v/>
      </c>
      <c r="AL189" s="44">
        <f>ROUND(AP188*N(Debts!$D$12)/12,2)</f>
        <v/>
      </c>
      <c r="AM189" s="44">
        <f>MIN(N(Debts!$E$12),AP188+AL189)</f>
        <v/>
      </c>
      <c r="AN189" s="44">
        <f>AP188+AL189-AM189</f>
        <v/>
      </c>
      <c r="AO189" s="44" t="n">
        <v>0</v>
      </c>
      <c r="AP189" s="44">
        <f>ROUND(AN189-AO189,2)</f>
        <v/>
      </c>
      <c r="AQ189" s="44">
        <f>ROUND(AU188*N(Debts!$D$13)/12,2)</f>
        <v/>
      </c>
      <c r="AR189" s="44">
        <f>MIN(N(Debts!$E$13),AU188+AQ189)</f>
        <v/>
      </c>
      <c r="AS189" s="44">
        <f>AU188+AQ189-AR189</f>
        <v/>
      </c>
      <c r="AT189" s="44" t="n">
        <v>0</v>
      </c>
      <c r="AU189" s="44">
        <f>ROUND(AS189-AT189,2)</f>
        <v/>
      </c>
    </row>
    <row r="190">
      <c r="A190" s="43" t="n">
        <v>183</v>
      </c>
      <c r="B190" s="45">
        <f>EDATE(Plan!$C$7,A190-1)</f>
        <v/>
      </c>
      <c r="C190" s="46" t="n">
        <v>0</v>
      </c>
      <c r="D190" s="46">
        <f>SUMIF($H$6:$AU$6,"Interest",H190:AU190)</f>
        <v/>
      </c>
      <c r="E190" s="46">
        <f>SUMIF($H$6:$AU$6,"Min paid",H190:AU190)+SUMIF($H$6:$AU$6,"Extra paid",H190:AU190)</f>
        <v/>
      </c>
      <c r="F190" s="46">
        <f>SUMIF($H$6:$AU$6,"Balance",H190:AU190)</f>
        <v/>
      </c>
      <c r="G190" s="47">
        <f>IF(AND(F190&lt;=0.005,F189&gt;0.005),A190,"")</f>
        <v/>
      </c>
      <c r="H190" s="44">
        <f>ROUND(L189*N(Debts!$D$6)/12,2)</f>
        <v/>
      </c>
      <c r="I190" s="44">
        <f>MIN(N(Debts!$E$6),L189+H190)</f>
        <v/>
      </c>
      <c r="J190" s="44">
        <f>L189+H190-I190</f>
        <v/>
      </c>
      <c r="K190" s="44" t="n">
        <v>0</v>
      </c>
      <c r="L190" s="44">
        <f>ROUND(J190-K190,2)</f>
        <v/>
      </c>
      <c r="M190" s="44">
        <f>ROUND(Q189*N(Debts!$D$7)/12,2)</f>
        <v/>
      </c>
      <c r="N190" s="44">
        <f>MIN(N(Debts!$E$7),Q189+M190)</f>
        <v/>
      </c>
      <c r="O190" s="44">
        <f>Q189+M190-N190</f>
        <v/>
      </c>
      <c r="P190" s="44" t="n">
        <v>0</v>
      </c>
      <c r="Q190" s="44">
        <f>ROUND(O190-P190,2)</f>
        <v/>
      </c>
      <c r="R190" s="44">
        <f>ROUND(V189*N(Debts!$D$8)/12,2)</f>
        <v/>
      </c>
      <c r="S190" s="44">
        <f>MIN(N(Debts!$E$8),V189+R190)</f>
        <v/>
      </c>
      <c r="T190" s="44">
        <f>V189+R190-S190</f>
        <v/>
      </c>
      <c r="U190" s="44" t="n">
        <v>0</v>
      </c>
      <c r="V190" s="44">
        <f>ROUND(T190-U190,2)</f>
        <v/>
      </c>
      <c r="W190" s="44">
        <f>ROUND(AA189*N(Debts!$D$9)/12,2)</f>
        <v/>
      </c>
      <c r="X190" s="44">
        <f>MIN(N(Debts!$E$9),AA189+W190)</f>
        <v/>
      </c>
      <c r="Y190" s="44">
        <f>AA189+W190-X190</f>
        <v/>
      </c>
      <c r="Z190" s="44" t="n">
        <v>0</v>
      </c>
      <c r="AA190" s="44">
        <f>ROUND(Y190-Z190,2)</f>
        <v/>
      </c>
      <c r="AB190" s="44">
        <f>ROUND(AF189*N(Debts!$D$10)/12,2)</f>
        <v/>
      </c>
      <c r="AC190" s="44">
        <f>MIN(N(Debts!$E$10),AF189+AB190)</f>
        <v/>
      </c>
      <c r="AD190" s="44">
        <f>AF189+AB190-AC190</f>
        <v/>
      </c>
      <c r="AE190" s="44" t="n">
        <v>0</v>
      </c>
      <c r="AF190" s="44">
        <f>ROUND(AD190-AE190,2)</f>
        <v/>
      </c>
      <c r="AG190" s="44">
        <f>ROUND(AK189*N(Debts!$D$11)/12,2)</f>
        <v/>
      </c>
      <c r="AH190" s="44">
        <f>MIN(N(Debts!$E$11),AK189+AG190)</f>
        <v/>
      </c>
      <c r="AI190" s="44">
        <f>AK189+AG190-AH190</f>
        <v/>
      </c>
      <c r="AJ190" s="44" t="n">
        <v>0</v>
      </c>
      <c r="AK190" s="44">
        <f>ROUND(AI190-AJ190,2)</f>
        <v/>
      </c>
      <c r="AL190" s="44">
        <f>ROUND(AP189*N(Debts!$D$12)/12,2)</f>
        <v/>
      </c>
      <c r="AM190" s="44">
        <f>MIN(N(Debts!$E$12),AP189+AL190)</f>
        <v/>
      </c>
      <c r="AN190" s="44">
        <f>AP189+AL190-AM190</f>
        <v/>
      </c>
      <c r="AO190" s="44" t="n">
        <v>0</v>
      </c>
      <c r="AP190" s="44">
        <f>ROUND(AN190-AO190,2)</f>
        <v/>
      </c>
      <c r="AQ190" s="44">
        <f>ROUND(AU189*N(Debts!$D$13)/12,2)</f>
        <v/>
      </c>
      <c r="AR190" s="44">
        <f>MIN(N(Debts!$E$13),AU189+AQ190)</f>
        <v/>
      </c>
      <c r="AS190" s="44">
        <f>AU189+AQ190-AR190</f>
        <v/>
      </c>
      <c r="AT190" s="44" t="n">
        <v>0</v>
      </c>
      <c r="AU190" s="44">
        <f>ROUND(AS190-AT190,2)</f>
        <v/>
      </c>
    </row>
    <row r="191">
      <c r="A191" s="43" t="n">
        <v>184</v>
      </c>
      <c r="B191" s="45">
        <f>EDATE(Plan!$C$7,A191-1)</f>
        <v/>
      </c>
      <c r="C191" s="46" t="n">
        <v>0</v>
      </c>
      <c r="D191" s="46">
        <f>SUMIF($H$6:$AU$6,"Interest",H191:AU191)</f>
        <v/>
      </c>
      <c r="E191" s="46">
        <f>SUMIF($H$6:$AU$6,"Min paid",H191:AU191)+SUMIF($H$6:$AU$6,"Extra paid",H191:AU191)</f>
        <v/>
      </c>
      <c r="F191" s="46">
        <f>SUMIF($H$6:$AU$6,"Balance",H191:AU191)</f>
        <v/>
      </c>
      <c r="G191" s="47">
        <f>IF(AND(F191&lt;=0.005,F190&gt;0.005),A191,"")</f>
        <v/>
      </c>
      <c r="H191" s="44">
        <f>ROUND(L190*N(Debts!$D$6)/12,2)</f>
        <v/>
      </c>
      <c r="I191" s="44">
        <f>MIN(N(Debts!$E$6),L190+H191)</f>
        <v/>
      </c>
      <c r="J191" s="44">
        <f>L190+H191-I191</f>
        <v/>
      </c>
      <c r="K191" s="44" t="n">
        <v>0</v>
      </c>
      <c r="L191" s="44">
        <f>ROUND(J191-K191,2)</f>
        <v/>
      </c>
      <c r="M191" s="44">
        <f>ROUND(Q190*N(Debts!$D$7)/12,2)</f>
        <v/>
      </c>
      <c r="N191" s="44">
        <f>MIN(N(Debts!$E$7),Q190+M191)</f>
        <v/>
      </c>
      <c r="O191" s="44">
        <f>Q190+M191-N191</f>
        <v/>
      </c>
      <c r="P191" s="44" t="n">
        <v>0</v>
      </c>
      <c r="Q191" s="44">
        <f>ROUND(O191-P191,2)</f>
        <v/>
      </c>
      <c r="R191" s="44">
        <f>ROUND(V190*N(Debts!$D$8)/12,2)</f>
        <v/>
      </c>
      <c r="S191" s="44">
        <f>MIN(N(Debts!$E$8),V190+R191)</f>
        <v/>
      </c>
      <c r="T191" s="44">
        <f>V190+R191-S191</f>
        <v/>
      </c>
      <c r="U191" s="44" t="n">
        <v>0</v>
      </c>
      <c r="V191" s="44">
        <f>ROUND(T191-U191,2)</f>
        <v/>
      </c>
      <c r="W191" s="44">
        <f>ROUND(AA190*N(Debts!$D$9)/12,2)</f>
        <v/>
      </c>
      <c r="X191" s="44">
        <f>MIN(N(Debts!$E$9),AA190+W191)</f>
        <v/>
      </c>
      <c r="Y191" s="44">
        <f>AA190+W191-X191</f>
        <v/>
      </c>
      <c r="Z191" s="44" t="n">
        <v>0</v>
      </c>
      <c r="AA191" s="44">
        <f>ROUND(Y191-Z191,2)</f>
        <v/>
      </c>
      <c r="AB191" s="44">
        <f>ROUND(AF190*N(Debts!$D$10)/12,2)</f>
        <v/>
      </c>
      <c r="AC191" s="44">
        <f>MIN(N(Debts!$E$10),AF190+AB191)</f>
        <v/>
      </c>
      <c r="AD191" s="44">
        <f>AF190+AB191-AC191</f>
        <v/>
      </c>
      <c r="AE191" s="44" t="n">
        <v>0</v>
      </c>
      <c r="AF191" s="44">
        <f>ROUND(AD191-AE191,2)</f>
        <v/>
      </c>
      <c r="AG191" s="44">
        <f>ROUND(AK190*N(Debts!$D$11)/12,2)</f>
        <v/>
      </c>
      <c r="AH191" s="44">
        <f>MIN(N(Debts!$E$11),AK190+AG191)</f>
        <v/>
      </c>
      <c r="AI191" s="44">
        <f>AK190+AG191-AH191</f>
        <v/>
      </c>
      <c r="AJ191" s="44" t="n">
        <v>0</v>
      </c>
      <c r="AK191" s="44">
        <f>ROUND(AI191-AJ191,2)</f>
        <v/>
      </c>
      <c r="AL191" s="44">
        <f>ROUND(AP190*N(Debts!$D$12)/12,2)</f>
        <v/>
      </c>
      <c r="AM191" s="44">
        <f>MIN(N(Debts!$E$12),AP190+AL191)</f>
        <v/>
      </c>
      <c r="AN191" s="44">
        <f>AP190+AL191-AM191</f>
        <v/>
      </c>
      <c r="AO191" s="44" t="n">
        <v>0</v>
      </c>
      <c r="AP191" s="44">
        <f>ROUND(AN191-AO191,2)</f>
        <v/>
      </c>
      <c r="AQ191" s="44">
        <f>ROUND(AU190*N(Debts!$D$13)/12,2)</f>
        <v/>
      </c>
      <c r="AR191" s="44">
        <f>MIN(N(Debts!$E$13),AU190+AQ191)</f>
        <v/>
      </c>
      <c r="AS191" s="44">
        <f>AU190+AQ191-AR191</f>
        <v/>
      </c>
      <c r="AT191" s="44" t="n">
        <v>0</v>
      </c>
      <c r="AU191" s="44">
        <f>ROUND(AS191-AT191,2)</f>
        <v/>
      </c>
    </row>
    <row r="192">
      <c r="A192" s="43" t="n">
        <v>185</v>
      </c>
      <c r="B192" s="45">
        <f>EDATE(Plan!$C$7,A192-1)</f>
        <v/>
      </c>
      <c r="C192" s="46" t="n">
        <v>0</v>
      </c>
      <c r="D192" s="46">
        <f>SUMIF($H$6:$AU$6,"Interest",H192:AU192)</f>
        <v/>
      </c>
      <c r="E192" s="46">
        <f>SUMIF($H$6:$AU$6,"Min paid",H192:AU192)+SUMIF($H$6:$AU$6,"Extra paid",H192:AU192)</f>
        <v/>
      </c>
      <c r="F192" s="46">
        <f>SUMIF($H$6:$AU$6,"Balance",H192:AU192)</f>
        <v/>
      </c>
      <c r="G192" s="47">
        <f>IF(AND(F192&lt;=0.005,F191&gt;0.005),A192,"")</f>
        <v/>
      </c>
      <c r="H192" s="44">
        <f>ROUND(L191*N(Debts!$D$6)/12,2)</f>
        <v/>
      </c>
      <c r="I192" s="44">
        <f>MIN(N(Debts!$E$6),L191+H192)</f>
        <v/>
      </c>
      <c r="J192" s="44">
        <f>L191+H192-I192</f>
        <v/>
      </c>
      <c r="K192" s="44" t="n">
        <v>0</v>
      </c>
      <c r="L192" s="44">
        <f>ROUND(J192-K192,2)</f>
        <v/>
      </c>
      <c r="M192" s="44">
        <f>ROUND(Q191*N(Debts!$D$7)/12,2)</f>
        <v/>
      </c>
      <c r="N192" s="44">
        <f>MIN(N(Debts!$E$7),Q191+M192)</f>
        <v/>
      </c>
      <c r="O192" s="44">
        <f>Q191+M192-N192</f>
        <v/>
      </c>
      <c r="P192" s="44" t="n">
        <v>0</v>
      </c>
      <c r="Q192" s="44">
        <f>ROUND(O192-P192,2)</f>
        <v/>
      </c>
      <c r="R192" s="44">
        <f>ROUND(V191*N(Debts!$D$8)/12,2)</f>
        <v/>
      </c>
      <c r="S192" s="44">
        <f>MIN(N(Debts!$E$8),V191+R192)</f>
        <v/>
      </c>
      <c r="T192" s="44">
        <f>V191+R192-S192</f>
        <v/>
      </c>
      <c r="U192" s="44" t="n">
        <v>0</v>
      </c>
      <c r="V192" s="44">
        <f>ROUND(T192-U192,2)</f>
        <v/>
      </c>
      <c r="W192" s="44">
        <f>ROUND(AA191*N(Debts!$D$9)/12,2)</f>
        <v/>
      </c>
      <c r="X192" s="44">
        <f>MIN(N(Debts!$E$9),AA191+W192)</f>
        <v/>
      </c>
      <c r="Y192" s="44">
        <f>AA191+W192-X192</f>
        <v/>
      </c>
      <c r="Z192" s="44" t="n">
        <v>0</v>
      </c>
      <c r="AA192" s="44">
        <f>ROUND(Y192-Z192,2)</f>
        <v/>
      </c>
      <c r="AB192" s="44">
        <f>ROUND(AF191*N(Debts!$D$10)/12,2)</f>
        <v/>
      </c>
      <c r="AC192" s="44">
        <f>MIN(N(Debts!$E$10),AF191+AB192)</f>
        <v/>
      </c>
      <c r="AD192" s="44">
        <f>AF191+AB192-AC192</f>
        <v/>
      </c>
      <c r="AE192" s="44" t="n">
        <v>0</v>
      </c>
      <c r="AF192" s="44">
        <f>ROUND(AD192-AE192,2)</f>
        <v/>
      </c>
      <c r="AG192" s="44">
        <f>ROUND(AK191*N(Debts!$D$11)/12,2)</f>
        <v/>
      </c>
      <c r="AH192" s="44">
        <f>MIN(N(Debts!$E$11),AK191+AG192)</f>
        <v/>
      </c>
      <c r="AI192" s="44">
        <f>AK191+AG192-AH192</f>
        <v/>
      </c>
      <c r="AJ192" s="44" t="n">
        <v>0</v>
      </c>
      <c r="AK192" s="44">
        <f>ROUND(AI192-AJ192,2)</f>
        <v/>
      </c>
      <c r="AL192" s="44">
        <f>ROUND(AP191*N(Debts!$D$12)/12,2)</f>
        <v/>
      </c>
      <c r="AM192" s="44">
        <f>MIN(N(Debts!$E$12),AP191+AL192)</f>
        <v/>
      </c>
      <c r="AN192" s="44">
        <f>AP191+AL192-AM192</f>
        <v/>
      </c>
      <c r="AO192" s="44" t="n">
        <v>0</v>
      </c>
      <c r="AP192" s="44">
        <f>ROUND(AN192-AO192,2)</f>
        <v/>
      </c>
      <c r="AQ192" s="44">
        <f>ROUND(AU191*N(Debts!$D$13)/12,2)</f>
        <v/>
      </c>
      <c r="AR192" s="44">
        <f>MIN(N(Debts!$E$13),AU191+AQ192)</f>
        <v/>
      </c>
      <c r="AS192" s="44">
        <f>AU191+AQ192-AR192</f>
        <v/>
      </c>
      <c r="AT192" s="44" t="n">
        <v>0</v>
      </c>
      <c r="AU192" s="44">
        <f>ROUND(AS192-AT192,2)</f>
        <v/>
      </c>
    </row>
    <row r="193">
      <c r="A193" s="43" t="n">
        <v>186</v>
      </c>
      <c r="B193" s="45">
        <f>EDATE(Plan!$C$7,A193-1)</f>
        <v/>
      </c>
      <c r="C193" s="46" t="n">
        <v>0</v>
      </c>
      <c r="D193" s="46">
        <f>SUMIF($H$6:$AU$6,"Interest",H193:AU193)</f>
        <v/>
      </c>
      <c r="E193" s="46">
        <f>SUMIF($H$6:$AU$6,"Min paid",H193:AU193)+SUMIF($H$6:$AU$6,"Extra paid",H193:AU193)</f>
        <v/>
      </c>
      <c r="F193" s="46">
        <f>SUMIF($H$6:$AU$6,"Balance",H193:AU193)</f>
        <v/>
      </c>
      <c r="G193" s="47">
        <f>IF(AND(F193&lt;=0.005,F192&gt;0.005),A193,"")</f>
        <v/>
      </c>
      <c r="H193" s="44">
        <f>ROUND(L192*N(Debts!$D$6)/12,2)</f>
        <v/>
      </c>
      <c r="I193" s="44">
        <f>MIN(N(Debts!$E$6),L192+H193)</f>
        <v/>
      </c>
      <c r="J193" s="44">
        <f>L192+H193-I193</f>
        <v/>
      </c>
      <c r="K193" s="44" t="n">
        <v>0</v>
      </c>
      <c r="L193" s="44">
        <f>ROUND(J193-K193,2)</f>
        <v/>
      </c>
      <c r="M193" s="44">
        <f>ROUND(Q192*N(Debts!$D$7)/12,2)</f>
        <v/>
      </c>
      <c r="N193" s="44">
        <f>MIN(N(Debts!$E$7),Q192+M193)</f>
        <v/>
      </c>
      <c r="O193" s="44">
        <f>Q192+M193-N193</f>
        <v/>
      </c>
      <c r="P193" s="44" t="n">
        <v>0</v>
      </c>
      <c r="Q193" s="44">
        <f>ROUND(O193-P193,2)</f>
        <v/>
      </c>
      <c r="R193" s="44">
        <f>ROUND(V192*N(Debts!$D$8)/12,2)</f>
        <v/>
      </c>
      <c r="S193" s="44">
        <f>MIN(N(Debts!$E$8),V192+R193)</f>
        <v/>
      </c>
      <c r="T193" s="44">
        <f>V192+R193-S193</f>
        <v/>
      </c>
      <c r="U193" s="44" t="n">
        <v>0</v>
      </c>
      <c r="V193" s="44">
        <f>ROUND(T193-U193,2)</f>
        <v/>
      </c>
      <c r="W193" s="44">
        <f>ROUND(AA192*N(Debts!$D$9)/12,2)</f>
        <v/>
      </c>
      <c r="X193" s="44">
        <f>MIN(N(Debts!$E$9),AA192+W193)</f>
        <v/>
      </c>
      <c r="Y193" s="44">
        <f>AA192+W193-X193</f>
        <v/>
      </c>
      <c r="Z193" s="44" t="n">
        <v>0</v>
      </c>
      <c r="AA193" s="44">
        <f>ROUND(Y193-Z193,2)</f>
        <v/>
      </c>
      <c r="AB193" s="44">
        <f>ROUND(AF192*N(Debts!$D$10)/12,2)</f>
        <v/>
      </c>
      <c r="AC193" s="44">
        <f>MIN(N(Debts!$E$10),AF192+AB193)</f>
        <v/>
      </c>
      <c r="AD193" s="44">
        <f>AF192+AB193-AC193</f>
        <v/>
      </c>
      <c r="AE193" s="44" t="n">
        <v>0</v>
      </c>
      <c r="AF193" s="44">
        <f>ROUND(AD193-AE193,2)</f>
        <v/>
      </c>
      <c r="AG193" s="44">
        <f>ROUND(AK192*N(Debts!$D$11)/12,2)</f>
        <v/>
      </c>
      <c r="AH193" s="44">
        <f>MIN(N(Debts!$E$11),AK192+AG193)</f>
        <v/>
      </c>
      <c r="AI193" s="44">
        <f>AK192+AG193-AH193</f>
        <v/>
      </c>
      <c r="AJ193" s="44" t="n">
        <v>0</v>
      </c>
      <c r="AK193" s="44">
        <f>ROUND(AI193-AJ193,2)</f>
        <v/>
      </c>
      <c r="AL193" s="44">
        <f>ROUND(AP192*N(Debts!$D$12)/12,2)</f>
        <v/>
      </c>
      <c r="AM193" s="44">
        <f>MIN(N(Debts!$E$12),AP192+AL193)</f>
        <v/>
      </c>
      <c r="AN193" s="44">
        <f>AP192+AL193-AM193</f>
        <v/>
      </c>
      <c r="AO193" s="44" t="n">
        <v>0</v>
      </c>
      <c r="AP193" s="44">
        <f>ROUND(AN193-AO193,2)</f>
        <v/>
      </c>
      <c r="AQ193" s="44">
        <f>ROUND(AU192*N(Debts!$D$13)/12,2)</f>
        <v/>
      </c>
      <c r="AR193" s="44">
        <f>MIN(N(Debts!$E$13),AU192+AQ193)</f>
        <v/>
      </c>
      <c r="AS193" s="44">
        <f>AU192+AQ193-AR193</f>
        <v/>
      </c>
      <c r="AT193" s="44" t="n">
        <v>0</v>
      </c>
      <c r="AU193" s="44">
        <f>ROUND(AS193-AT193,2)</f>
        <v/>
      </c>
    </row>
    <row r="194">
      <c r="A194" s="43" t="n">
        <v>187</v>
      </c>
      <c r="B194" s="45">
        <f>EDATE(Plan!$C$7,A194-1)</f>
        <v/>
      </c>
      <c r="C194" s="46" t="n">
        <v>0</v>
      </c>
      <c r="D194" s="46">
        <f>SUMIF($H$6:$AU$6,"Interest",H194:AU194)</f>
        <v/>
      </c>
      <c r="E194" s="46">
        <f>SUMIF($H$6:$AU$6,"Min paid",H194:AU194)+SUMIF($H$6:$AU$6,"Extra paid",H194:AU194)</f>
        <v/>
      </c>
      <c r="F194" s="46">
        <f>SUMIF($H$6:$AU$6,"Balance",H194:AU194)</f>
        <v/>
      </c>
      <c r="G194" s="47">
        <f>IF(AND(F194&lt;=0.005,F193&gt;0.005),A194,"")</f>
        <v/>
      </c>
      <c r="H194" s="44">
        <f>ROUND(L193*N(Debts!$D$6)/12,2)</f>
        <v/>
      </c>
      <c r="I194" s="44">
        <f>MIN(N(Debts!$E$6),L193+H194)</f>
        <v/>
      </c>
      <c r="J194" s="44">
        <f>L193+H194-I194</f>
        <v/>
      </c>
      <c r="K194" s="44" t="n">
        <v>0</v>
      </c>
      <c r="L194" s="44">
        <f>ROUND(J194-K194,2)</f>
        <v/>
      </c>
      <c r="M194" s="44">
        <f>ROUND(Q193*N(Debts!$D$7)/12,2)</f>
        <v/>
      </c>
      <c r="N194" s="44">
        <f>MIN(N(Debts!$E$7),Q193+M194)</f>
        <v/>
      </c>
      <c r="O194" s="44">
        <f>Q193+M194-N194</f>
        <v/>
      </c>
      <c r="P194" s="44" t="n">
        <v>0</v>
      </c>
      <c r="Q194" s="44">
        <f>ROUND(O194-P194,2)</f>
        <v/>
      </c>
      <c r="R194" s="44">
        <f>ROUND(V193*N(Debts!$D$8)/12,2)</f>
        <v/>
      </c>
      <c r="S194" s="44">
        <f>MIN(N(Debts!$E$8),V193+R194)</f>
        <v/>
      </c>
      <c r="T194" s="44">
        <f>V193+R194-S194</f>
        <v/>
      </c>
      <c r="U194" s="44" t="n">
        <v>0</v>
      </c>
      <c r="V194" s="44">
        <f>ROUND(T194-U194,2)</f>
        <v/>
      </c>
      <c r="W194" s="44">
        <f>ROUND(AA193*N(Debts!$D$9)/12,2)</f>
        <v/>
      </c>
      <c r="X194" s="44">
        <f>MIN(N(Debts!$E$9),AA193+W194)</f>
        <v/>
      </c>
      <c r="Y194" s="44">
        <f>AA193+W194-X194</f>
        <v/>
      </c>
      <c r="Z194" s="44" t="n">
        <v>0</v>
      </c>
      <c r="AA194" s="44">
        <f>ROUND(Y194-Z194,2)</f>
        <v/>
      </c>
      <c r="AB194" s="44">
        <f>ROUND(AF193*N(Debts!$D$10)/12,2)</f>
        <v/>
      </c>
      <c r="AC194" s="44">
        <f>MIN(N(Debts!$E$10),AF193+AB194)</f>
        <v/>
      </c>
      <c r="AD194" s="44">
        <f>AF193+AB194-AC194</f>
        <v/>
      </c>
      <c r="AE194" s="44" t="n">
        <v>0</v>
      </c>
      <c r="AF194" s="44">
        <f>ROUND(AD194-AE194,2)</f>
        <v/>
      </c>
      <c r="AG194" s="44">
        <f>ROUND(AK193*N(Debts!$D$11)/12,2)</f>
        <v/>
      </c>
      <c r="AH194" s="44">
        <f>MIN(N(Debts!$E$11),AK193+AG194)</f>
        <v/>
      </c>
      <c r="AI194" s="44">
        <f>AK193+AG194-AH194</f>
        <v/>
      </c>
      <c r="AJ194" s="44" t="n">
        <v>0</v>
      </c>
      <c r="AK194" s="44">
        <f>ROUND(AI194-AJ194,2)</f>
        <v/>
      </c>
      <c r="AL194" s="44">
        <f>ROUND(AP193*N(Debts!$D$12)/12,2)</f>
        <v/>
      </c>
      <c r="AM194" s="44">
        <f>MIN(N(Debts!$E$12),AP193+AL194)</f>
        <v/>
      </c>
      <c r="AN194" s="44">
        <f>AP193+AL194-AM194</f>
        <v/>
      </c>
      <c r="AO194" s="44" t="n">
        <v>0</v>
      </c>
      <c r="AP194" s="44">
        <f>ROUND(AN194-AO194,2)</f>
        <v/>
      </c>
      <c r="AQ194" s="44">
        <f>ROUND(AU193*N(Debts!$D$13)/12,2)</f>
        <v/>
      </c>
      <c r="AR194" s="44">
        <f>MIN(N(Debts!$E$13),AU193+AQ194)</f>
        <v/>
      </c>
      <c r="AS194" s="44">
        <f>AU193+AQ194-AR194</f>
        <v/>
      </c>
      <c r="AT194" s="44" t="n">
        <v>0</v>
      </c>
      <c r="AU194" s="44">
        <f>ROUND(AS194-AT194,2)</f>
        <v/>
      </c>
    </row>
    <row r="195">
      <c r="A195" s="43" t="n">
        <v>188</v>
      </c>
      <c r="B195" s="45">
        <f>EDATE(Plan!$C$7,A195-1)</f>
        <v/>
      </c>
      <c r="C195" s="46" t="n">
        <v>0</v>
      </c>
      <c r="D195" s="46">
        <f>SUMIF($H$6:$AU$6,"Interest",H195:AU195)</f>
        <v/>
      </c>
      <c r="E195" s="46">
        <f>SUMIF($H$6:$AU$6,"Min paid",H195:AU195)+SUMIF($H$6:$AU$6,"Extra paid",H195:AU195)</f>
        <v/>
      </c>
      <c r="F195" s="46">
        <f>SUMIF($H$6:$AU$6,"Balance",H195:AU195)</f>
        <v/>
      </c>
      <c r="G195" s="47">
        <f>IF(AND(F195&lt;=0.005,F194&gt;0.005),A195,"")</f>
        <v/>
      </c>
      <c r="H195" s="44">
        <f>ROUND(L194*N(Debts!$D$6)/12,2)</f>
        <v/>
      </c>
      <c r="I195" s="44">
        <f>MIN(N(Debts!$E$6),L194+H195)</f>
        <v/>
      </c>
      <c r="J195" s="44">
        <f>L194+H195-I195</f>
        <v/>
      </c>
      <c r="K195" s="44" t="n">
        <v>0</v>
      </c>
      <c r="L195" s="44">
        <f>ROUND(J195-K195,2)</f>
        <v/>
      </c>
      <c r="M195" s="44">
        <f>ROUND(Q194*N(Debts!$D$7)/12,2)</f>
        <v/>
      </c>
      <c r="N195" s="44">
        <f>MIN(N(Debts!$E$7),Q194+M195)</f>
        <v/>
      </c>
      <c r="O195" s="44">
        <f>Q194+M195-N195</f>
        <v/>
      </c>
      <c r="P195" s="44" t="n">
        <v>0</v>
      </c>
      <c r="Q195" s="44">
        <f>ROUND(O195-P195,2)</f>
        <v/>
      </c>
      <c r="R195" s="44">
        <f>ROUND(V194*N(Debts!$D$8)/12,2)</f>
        <v/>
      </c>
      <c r="S195" s="44">
        <f>MIN(N(Debts!$E$8),V194+R195)</f>
        <v/>
      </c>
      <c r="T195" s="44">
        <f>V194+R195-S195</f>
        <v/>
      </c>
      <c r="U195" s="44" t="n">
        <v>0</v>
      </c>
      <c r="V195" s="44">
        <f>ROUND(T195-U195,2)</f>
        <v/>
      </c>
      <c r="W195" s="44">
        <f>ROUND(AA194*N(Debts!$D$9)/12,2)</f>
        <v/>
      </c>
      <c r="X195" s="44">
        <f>MIN(N(Debts!$E$9),AA194+W195)</f>
        <v/>
      </c>
      <c r="Y195" s="44">
        <f>AA194+W195-X195</f>
        <v/>
      </c>
      <c r="Z195" s="44" t="n">
        <v>0</v>
      </c>
      <c r="AA195" s="44">
        <f>ROUND(Y195-Z195,2)</f>
        <v/>
      </c>
      <c r="AB195" s="44">
        <f>ROUND(AF194*N(Debts!$D$10)/12,2)</f>
        <v/>
      </c>
      <c r="AC195" s="44">
        <f>MIN(N(Debts!$E$10),AF194+AB195)</f>
        <v/>
      </c>
      <c r="AD195" s="44">
        <f>AF194+AB195-AC195</f>
        <v/>
      </c>
      <c r="AE195" s="44" t="n">
        <v>0</v>
      </c>
      <c r="AF195" s="44">
        <f>ROUND(AD195-AE195,2)</f>
        <v/>
      </c>
      <c r="AG195" s="44">
        <f>ROUND(AK194*N(Debts!$D$11)/12,2)</f>
        <v/>
      </c>
      <c r="AH195" s="44">
        <f>MIN(N(Debts!$E$11),AK194+AG195)</f>
        <v/>
      </c>
      <c r="AI195" s="44">
        <f>AK194+AG195-AH195</f>
        <v/>
      </c>
      <c r="AJ195" s="44" t="n">
        <v>0</v>
      </c>
      <c r="AK195" s="44">
        <f>ROUND(AI195-AJ195,2)</f>
        <v/>
      </c>
      <c r="AL195" s="44">
        <f>ROUND(AP194*N(Debts!$D$12)/12,2)</f>
        <v/>
      </c>
      <c r="AM195" s="44">
        <f>MIN(N(Debts!$E$12),AP194+AL195)</f>
        <v/>
      </c>
      <c r="AN195" s="44">
        <f>AP194+AL195-AM195</f>
        <v/>
      </c>
      <c r="AO195" s="44" t="n">
        <v>0</v>
      </c>
      <c r="AP195" s="44">
        <f>ROUND(AN195-AO195,2)</f>
        <v/>
      </c>
      <c r="AQ195" s="44">
        <f>ROUND(AU194*N(Debts!$D$13)/12,2)</f>
        <v/>
      </c>
      <c r="AR195" s="44">
        <f>MIN(N(Debts!$E$13),AU194+AQ195)</f>
        <v/>
      </c>
      <c r="AS195" s="44">
        <f>AU194+AQ195-AR195</f>
        <v/>
      </c>
      <c r="AT195" s="44" t="n">
        <v>0</v>
      </c>
      <c r="AU195" s="44">
        <f>ROUND(AS195-AT195,2)</f>
        <v/>
      </c>
    </row>
    <row r="196">
      <c r="A196" s="43" t="n">
        <v>189</v>
      </c>
      <c r="B196" s="45">
        <f>EDATE(Plan!$C$7,A196-1)</f>
        <v/>
      </c>
      <c r="C196" s="46" t="n">
        <v>0</v>
      </c>
      <c r="D196" s="46">
        <f>SUMIF($H$6:$AU$6,"Interest",H196:AU196)</f>
        <v/>
      </c>
      <c r="E196" s="46">
        <f>SUMIF($H$6:$AU$6,"Min paid",H196:AU196)+SUMIF($H$6:$AU$6,"Extra paid",H196:AU196)</f>
        <v/>
      </c>
      <c r="F196" s="46">
        <f>SUMIF($H$6:$AU$6,"Balance",H196:AU196)</f>
        <v/>
      </c>
      <c r="G196" s="47">
        <f>IF(AND(F196&lt;=0.005,F195&gt;0.005),A196,"")</f>
        <v/>
      </c>
      <c r="H196" s="44">
        <f>ROUND(L195*N(Debts!$D$6)/12,2)</f>
        <v/>
      </c>
      <c r="I196" s="44">
        <f>MIN(N(Debts!$E$6),L195+H196)</f>
        <v/>
      </c>
      <c r="J196" s="44">
        <f>L195+H196-I196</f>
        <v/>
      </c>
      <c r="K196" s="44" t="n">
        <v>0</v>
      </c>
      <c r="L196" s="44">
        <f>ROUND(J196-K196,2)</f>
        <v/>
      </c>
      <c r="M196" s="44">
        <f>ROUND(Q195*N(Debts!$D$7)/12,2)</f>
        <v/>
      </c>
      <c r="N196" s="44">
        <f>MIN(N(Debts!$E$7),Q195+M196)</f>
        <v/>
      </c>
      <c r="O196" s="44">
        <f>Q195+M196-N196</f>
        <v/>
      </c>
      <c r="P196" s="44" t="n">
        <v>0</v>
      </c>
      <c r="Q196" s="44">
        <f>ROUND(O196-P196,2)</f>
        <v/>
      </c>
      <c r="R196" s="44">
        <f>ROUND(V195*N(Debts!$D$8)/12,2)</f>
        <v/>
      </c>
      <c r="S196" s="44">
        <f>MIN(N(Debts!$E$8),V195+R196)</f>
        <v/>
      </c>
      <c r="T196" s="44">
        <f>V195+R196-S196</f>
        <v/>
      </c>
      <c r="U196" s="44" t="n">
        <v>0</v>
      </c>
      <c r="V196" s="44">
        <f>ROUND(T196-U196,2)</f>
        <v/>
      </c>
      <c r="W196" s="44">
        <f>ROUND(AA195*N(Debts!$D$9)/12,2)</f>
        <v/>
      </c>
      <c r="X196" s="44">
        <f>MIN(N(Debts!$E$9),AA195+W196)</f>
        <v/>
      </c>
      <c r="Y196" s="44">
        <f>AA195+W196-X196</f>
        <v/>
      </c>
      <c r="Z196" s="44" t="n">
        <v>0</v>
      </c>
      <c r="AA196" s="44">
        <f>ROUND(Y196-Z196,2)</f>
        <v/>
      </c>
      <c r="AB196" s="44">
        <f>ROUND(AF195*N(Debts!$D$10)/12,2)</f>
        <v/>
      </c>
      <c r="AC196" s="44">
        <f>MIN(N(Debts!$E$10),AF195+AB196)</f>
        <v/>
      </c>
      <c r="AD196" s="44">
        <f>AF195+AB196-AC196</f>
        <v/>
      </c>
      <c r="AE196" s="44" t="n">
        <v>0</v>
      </c>
      <c r="AF196" s="44">
        <f>ROUND(AD196-AE196,2)</f>
        <v/>
      </c>
      <c r="AG196" s="44">
        <f>ROUND(AK195*N(Debts!$D$11)/12,2)</f>
        <v/>
      </c>
      <c r="AH196" s="44">
        <f>MIN(N(Debts!$E$11),AK195+AG196)</f>
        <v/>
      </c>
      <c r="AI196" s="44">
        <f>AK195+AG196-AH196</f>
        <v/>
      </c>
      <c r="AJ196" s="44" t="n">
        <v>0</v>
      </c>
      <c r="AK196" s="44">
        <f>ROUND(AI196-AJ196,2)</f>
        <v/>
      </c>
      <c r="AL196" s="44">
        <f>ROUND(AP195*N(Debts!$D$12)/12,2)</f>
        <v/>
      </c>
      <c r="AM196" s="44">
        <f>MIN(N(Debts!$E$12),AP195+AL196)</f>
        <v/>
      </c>
      <c r="AN196" s="44">
        <f>AP195+AL196-AM196</f>
        <v/>
      </c>
      <c r="AO196" s="44" t="n">
        <v>0</v>
      </c>
      <c r="AP196" s="44">
        <f>ROUND(AN196-AO196,2)</f>
        <v/>
      </c>
      <c r="AQ196" s="44">
        <f>ROUND(AU195*N(Debts!$D$13)/12,2)</f>
        <v/>
      </c>
      <c r="AR196" s="44">
        <f>MIN(N(Debts!$E$13),AU195+AQ196)</f>
        <v/>
      </c>
      <c r="AS196" s="44">
        <f>AU195+AQ196-AR196</f>
        <v/>
      </c>
      <c r="AT196" s="44" t="n">
        <v>0</v>
      </c>
      <c r="AU196" s="44">
        <f>ROUND(AS196-AT196,2)</f>
        <v/>
      </c>
    </row>
    <row r="197">
      <c r="A197" s="43" t="n">
        <v>190</v>
      </c>
      <c r="B197" s="45">
        <f>EDATE(Plan!$C$7,A197-1)</f>
        <v/>
      </c>
      <c r="C197" s="46" t="n">
        <v>0</v>
      </c>
      <c r="D197" s="46">
        <f>SUMIF($H$6:$AU$6,"Interest",H197:AU197)</f>
        <v/>
      </c>
      <c r="E197" s="46">
        <f>SUMIF($H$6:$AU$6,"Min paid",H197:AU197)+SUMIF($H$6:$AU$6,"Extra paid",H197:AU197)</f>
        <v/>
      </c>
      <c r="F197" s="46">
        <f>SUMIF($H$6:$AU$6,"Balance",H197:AU197)</f>
        <v/>
      </c>
      <c r="G197" s="47">
        <f>IF(AND(F197&lt;=0.005,F196&gt;0.005),A197,"")</f>
        <v/>
      </c>
      <c r="H197" s="44">
        <f>ROUND(L196*N(Debts!$D$6)/12,2)</f>
        <v/>
      </c>
      <c r="I197" s="44">
        <f>MIN(N(Debts!$E$6),L196+H197)</f>
        <v/>
      </c>
      <c r="J197" s="44">
        <f>L196+H197-I197</f>
        <v/>
      </c>
      <c r="K197" s="44" t="n">
        <v>0</v>
      </c>
      <c r="L197" s="44">
        <f>ROUND(J197-K197,2)</f>
        <v/>
      </c>
      <c r="M197" s="44">
        <f>ROUND(Q196*N(Debts!$D$7)/12,2)</f>
        <v/>
      </c>
      <c r="N197" s="44">
        <f>MIN(N(Debts!$E$7),Q196+M197)</f>
        <v/>
      </c>
      <c r="O197" s="44">
        <f>Q196+M197-N197</f>
        <v/>
      </c>
      <c r="P197" s="44" t="n">
        <v>0</v>
      </c>
      <c r="Q197" s="44">
        <f>ROUND(O197-P197,2)</f>
        <v/>
      </c>
      <c r="R197" s="44">
        <f>ROUND(V196*N(Debts!$D$8)/12,2)</f>
        <v/>
      </c>
      <c r="S197" s="44">
        <f>MIN(N(Debts!$E$8),V196+R197)</f>
        <v/>
      </c>
      <c r="T197" s="44">
        <f>V196+R197-S197</f>
        <v/>
      </c>
      <c r="U197" s="44" t="n">
        <v>0</v>
      </c>
      <c r="V197" s="44">
        <f>ROUND(T197-U197,2)</f>
        <v/>
      </c>
      <c r="W197" s="44">
        <f>ROUND(AA196*N(Debts!$D$9)/12,2)</f>
        <v/>
      </c>
      <c r="X197" s="44">
        <f>MIN(N(Debts!$E$9),AA196+W197)</f>
        <v/>
      </c>
      <c r="Y197" s="44">
        <f>AA196+W197-X197</f>
        <v/>
      </c>
      <c r="Z197" s="44" t="n">
        <v>0</v>
      </c>
      <c r="AA197" s="44">
        <f>ROUND(Y197-Z197,2)</f>
        <v/>
      </c>
      <c r="AB197" s="44">
        <f>ROUND(AF196*N(Debts!$D$10)/12,2)</f>
        <v/>
      </c>
      <c r="AC197" s="44">
        <f>MIN(N(Debts!$E$10),AF196+AB197)</f>
        <v/>
      </c>
      <c r="AD197" s="44">
        <f>AF196+AB197-AC197</f>
        <v/>
      </c>
      <c r="AE197" s="44" t="n">
        <v>0</v>
      </c>
      <c r="AF197" s="44">
        <f>ROUND(AD197-AE197,2)</f>
        <v/>
      </c>
      <c r="AG197" s="44">
        <f>ROUND(AK196*N(Debts!$D$11)/12,2)</f>
        <v/>
      </c>
      <c r="AH197" s="44">
        <f>MIN(N(Debts!$E$11),AK196+AG197)</f>
        <v/>
      </c>
      <c r="AI197" s="44">
        <f>AK196+AG197-AH197</f>
        <v/>
      </c>
      <c r="AJ197" s="44" t="n">
        <v>0</v>
      </c>
      <c r="AK197" s="44">
        <f>ROUND(AI197-AJ197,2)</f>
        <v/>
      </c>
      <c r="AL197" s="44">
        <f>ROUND(AP196*N(Debts!$D$12)/12,2)</f>
        <v/>
      </c>
      <c r="AM197" s="44">
        <f>MIN(N(Debts!$E$12),AP196+AL197)</f>
        <v/>
      </c>
      <c r="AN197" s="44">
        <f>AP196+AL197-AM197</f>
        <v/>
      </c>
      <c r="AO197" s="44" t="n">
        <v>0</v>
      </c>
      <c r="AP197" s="44">
        <f>ROUND(AN197-AO197,2)</f>
        <v/>
      </c>
      <c r="AQ197" s="44">
        <f>ROUND(AU196*N(Debts!$D$13)/12,2)</f>
        <v/>
      </c>
      <c r="AR197" s="44">
        <f>MIN(N(Debts!$E$13),AU196+AQ197)</f>
        <v/>
      </c>
      <c r="AS197" s="44">
        <f>AU196+AQ197-AR197</f>
        <v/>
      </c>
      <c r="AT197" s="44" t="n">
        <v>0</v>
      </c>
      <c r="AU197" s="44">
        <f>ROUND(AS197-AT197,2)</f>
        <v/>
      </c>
    </row>
    <row r="198">
      <c r="A198" s="43" t="n">
        <v>191</v>
      </c>
      <c r="B198" s="45">
        <f>EDATE(Plan!$C$7,A198-1)</f>
        <v/>
      </c>
      <c r="C198" s="46" t="n">
        <v>0</v>
      </c>
      <c r="D198" s="46">
        <f>SUMIF($H$6:$AU$6,"Interest",H198:AU198)</f>
        <v/>
      </c>
      <c r="E198" s="46">
        <f>SUMIF($H$6:$AU$6,"Min paid",H198:AU198)+SUMIF($H$6:$AU$6,"Extra paid",H198:AU198)</f>
        <v/>
      </c>
      <c r="F198" s="46">
        <f>SUMIF($H$6:$AU$6,"Balance",H198:AU198)</f>
        <v/>
      </c>
      <c r="G198" s="47">
        <f>IF(AND(F198&lt;=0.005,F197&gt;0.005),A198,"")</f>
        <v/>
      </c>
      <c r="H198" s="44">
        <f>ROUND(L197*N(Debts!$D$6)/12,2)</f>
        <v/>
      </c>
      <c r="I198" s="44">
        <f>MIN(N(Debts!$E$6),L197+H198)</f>
        <v/>
      </c>
      <c r="J198" s="44">
        <f>L197+H198-I198</f>
        <v/>
      </c>
      <c r="K198" s="44" t="n">
        <v>0</v>
      </c>
      <c r="L198" s="44">
        <f>ROUND(J198-K198,2)</f>
        <v/>
      </c>
      <c r="M198" s="44">
        <f>ROUND(Q197*N(Debts!$D$7)/12,2)</f>
        <v/>
      </c>
      <c r="N198" s="44">
        <f>MIN(N(Debts!$E$7),Q197+M198)</f>
        <v/>
      </c>
      <c r="O198" s="44">
        <f>Q197+M198-N198</f>
        <v/>
      </c>
      <c r="P198" s="44" t="n">
        <v>0</v>
      </c>
      <c r="Q198" s="44">
        <f>ROUND(O198-P198,2)</f>
        <v/>
      </c>
      <c r="R198" s="44">
        <f>ROUND(V197*N(Debts!$D$8)/12,2)</f>
        <v/>
      </c>
      <c r="S198" s="44">
        <f>MIN(N(Debts!$E$8),V197+R198)</f>
        <v/>
      </c>
      <c r="T198" s="44">
        <f>V197+R198-S198</f>
        <v/>
      </c>
      <c r="U198" s="44" t="n">
        <v>0</v>
      </c>
      <c r="V198" s="44">
        <f>ROUND(T198-U198,2)</f>
        <v/>
      </c>
      <c r="W198" s="44">
        <f>ROUND(AA197*N(Debts!$D$9)/12,2)</f>
        <v/>
      </c>
      <c r="X198" s="44">
        <f>MIN(N(Debts!$E$9),AA197+W198)</f>
        <v/>
      </c>
      <c r="Y198" s="44">
        <f>AA197+W198-X198</f>
        <v/>
      </c>
      <c r="Z198" s="44" t="n">
        <v>0</v>
      </c>
      <c r="AA198" s="44">
        <f>ROUND(Y198-Z198,2)</f>
        <v/>
      </c>
      <c r="AB198" s="44">
        <f>ROUND(AF197*N(Debts!$D$10)/12,2)</f>
        <v/>
      </c>
      <c r="AC198" s="44">
        <f>MIN(N(Debts!$E$10),AF197+AB198)</f>
        <v/>
      </c>
      <c r="AD198" s="44">
        <f>AF197+AB198-AC198</f>
        <v/>
      </c>
      <c r="AE198" s="44" t="n">
        <v>0</v>
      </c>
      <c r="AF198" s="44">
        <f>ROUND(AD198-AE198,2)</f>
        <v/>
      </c>
      <c r="AG198" s="44">
        <f>ROUND(AK197*N(Debts!$D$11)/12,2)</f>
        <v/>
      </c>
      <c r="AH198" s="44">
        <f>MIN(N(Debts!$E$11),AK197+AG198)</f>
        <v/>
      </c>
      <c r="AI198" s="44">
        <f>AK197+AG198-AH198</f>
        <v/>
      </c>
      <c r="AJ198" s="44" t="n">
        <v>0</v>
      </c>
      <c r="AK198" s="44">
        <f>ROUND(AI198-AJ198,2)</f>
        <v/>
      </c>
      <c r="AL198" s="44">
        <f>ROUND(AP197*N(Debts!$D$12)/12,2)</f>
        <v/>
      </c>
      <c r="AM198" s="44">
        <f>MIN(N(Debts!$E$12),AP197+AL198)</f>
        <v/>
      </c>
      <c r="AN198" s="44">
        <f>AP197+AL198-AM198</f>
        <v/>
      </c>
      <c r="AO198" s="44" t="n">
        <v>0</v>
      </c>
      <c r="AP198" s="44">
        <f>ROUND(AN198-AO198,2)</f>
        <v/>
      </c>
      <c r="AQ198" s="44">
        <f>ROUND(AU197*N(Debts!$D$13)/12,2)</f>
        <v/>
      </c>
      <c r="AR198" s="44">
        <f>MIN(N(Debts!$E$13),AU197+AQ198)</f>
        <v/>
      </c>
      <c r="AS198" s="44">
        <f>AU197+AQ198-AR198</f>
        <v/>
      </c>
      <c r="AT198" s="44" t="n">
        <v>0</v>
      </c>
      <c r="AU198" s="44">
        <f>ROUND(AS198-AT198,2)</f>
        <v/>
      </c>
    </row>
    <row r="199">
      <c r="A199" s="43" t="n">
        <v>192</v>
      </c>
      <c r="B199" s="45">
        <f>EDATE(Plan!$C$7,A199-1)</f>
        <v/>
      </c>
      <c r="C199" s="46" t="n">
        <v>0</v>
      </c>
      <c r="D199" s="46">
        <f>SUMIF($H$6:$AU$6,"Interest",H199:AU199)</f>
        <v/>
      </c>
      <c r="E199" s="46">
        <f>SUMIF($H$6:$AU$6,"Min paid",H199:AU199)+SUMIF($H$6:$AU$6,"Extra paid",H199:AU199)</f>
        <v/>
      </c>
      <c r="F199" s="46">
        <f>SUMIF($H$6:$AU$6,"Balance",H199:AU199)</f>
        <v/>
      </c>
      <c r="G199" s="47">
        <f>IF(AND(F199&lt;=0.005,F198&gt;0.005),A199,"")</f>
        <v/>
      </c>
      <c r="H199" s="44">
        <f>ROUND(L198*N(Debts!$D$6)/12,2)</f>
        <v/>
      </c>
      <c r="I199" s="44">
        <f>MIN(N(Debts!$E$6),L198+H199)</f>
        <v/>
      </c>
      <c r="J199" s="44">
        <f>L198+H199-I199</f>
        <v/>
      </c>
      <c r="K199" s="44" t="n">
        <v>0</v>
      </c>
      <c r="L199" s="44">
        <f>ROUND(J199-K199,2)</f>
        <v/>
      </c>
      <c r="M199" s="44">
        <f>ROUND(Q198*N(Debts!$D$7)/12,2)</f>
        <v/>
      </c>
      <c r="N199" s="44">
        <f>MIN(N(Debts!$E$7),Q198+M199)</f>
        <v/>
      </c>
      <c r="O199" s="44">
        <f>Q198+M199-N199</f>
        <v/>
      </c>
      <c r="P199" s="44" t="n">
        <v>0</v>
      </c>
      <c r="Q199" s="44">
        <f>ROUND(O199-P199,2)</f>
        <v/>
      </c>
      <c r="R199" s="44">
        <f>ROUND(V198*N(Debts!$D$8)/12,2)</f>
        <v/>
      </c>
      <c r="S199" s="44">
        <f>MIN(N(Debts!$E$8),V198+R199)</f>
        <v/>
      </c>
      <c r="T199" s="44">
        <f>V198+R199-S199</f>
        <v/>
      </c>
      <c r="U199" s="44" t="n">
        <v>0</v>
      </c>
      <c r="V199" s="44">
        <f>ROUND(T199-U199,2)</f>
        <v/>
      </c>
      <c r="W199" s="44">
        <f>ROUND(AA198*N(Debts!$D$9)/12,2)</f>
        <v/>
      </c>
      <c r="X199" s="44">
        <f>MIN(N(Debts!$E$9),AA198+W199)</f>
        <v/>
      </c>
      <c r="Y199" s="44">
        <f>AA198+W199-X199</f>
        <v/>
      </c>
      <c r="Z199" s="44" t="n">
        <v>0</v>
      </c>
      <c r="AA199" s="44">
        <f>ROUND(Y199-Z199,2)</f>
        <v/>
      </c>
      <c r="AB199" s="44">
        <f>ROUND(AF198*N(Debts!$D$10)/12,2)</f>
        <v/>
      </c>
      <c r="AC199" s="44">
        <f>MIN(N(Debts!$E$10),AF198+AB199)</f>
        <v/>
      </c>
      <c r="AD199" s="44">
        <f>AF198+AB199-AC199</f>
        <v/>
      </c>
      <c r="AE199" s="44" t="n">
        <v>0</v>
      </c>
      <c r="AF199" s="44">
        <f>ROUND(AD199-AE199,2)</f>
        <v/>
      </c>
      <c r="AG199" s="44">
        <f>ROUND(AK198*N(Debts!$D$11)/12,2)</f>
        <v/>
      </c>
      <c r="AH199" s="44">
        <f>MIN(N(Debts!$E$11),AK198+AG199)</f>
        <v/>
      </c>
      <c r="AI199" s="44">
        <f>AK198+AG199-AH199</f>
        <v/>
      </c>
      <c r="AJ199" s="44" t="n">
        <v>0</v>
      </c>
      <c r="AK199" s="44">
        <f>ROUND(AI199-AJ199,2)</f>
        <v/>
      </c>
      <c r="AL199" s="44">
        <f>ROUND(AP198*N(Debts!$D$12)/12,2)</f>
        <v/>
      </c>
      <c r="AM199" s="44">
        <f>MIN(N(Debts!$E$12),AP198+AL199)</f>
        <v/>
      </c>
      <c r="AN199" s="44">
        <f>AP198+AL199-AM199</f>
        <v/>
      </c>
      <c r="AO199" s="44" t="n">
        <v>0</v>
      </c>
      <c r="AP199" s="44">
        <f>ROUND(AN199-AO199,2)</f>
        <v/>
      </c>
      <c r="AQ199" s="44">
        <f>ROUND(AU198*N(Debts!$D$13)/12,2)</f>
        <v/>
      </c>
      <c r="AR199" s="44">
        <f>MIN(N(Debts!$E$13),AU198+AQ199)</f>
        <v/>
      </c>
      <c r="AS199" s="44">
        <f>AU198+AQ199-AR199</f>
        <v/>
      </c>
      <c r="AT199" s="44" t="n">
        <v>0</v>
      </c>
      <c r="AU199" s="44">
        <f>ROUND(AS199-AT199,2)</f>
        <v/>
      </c>
    </row>
    <row r="200">
      <c r="A200" s="43" t="n">
        <v>193</v>
      </c>
      <c r="B200" s="45">
        <f>EDATE(Plan!$C$7,A200-1)</f>
        <v/>
      </c>
      <c r="C200" s="46" t="n">
        <v>0</v>
      </c>
      <c r="D200" s="46">
        <f>SUMIF($H$6:$AU$6,"Interest",H200:AU200)</f>
        <v/>
      </c>
      <c r="E200" s="46">
        <f>SUMIF($H$6:$AU$6,"Min paid",H200:AU200)+SUMIF($H$6:$AU$6,"Extra paid",H200:AU200)</f>
        <v/>
      </c>
      <c r="F200" s="46">
        <f>SUMIF($H$6:$AU$6,"Balance",H200:AU200)</f>
        <v/>
      </c>
      <c r="G200" s="47">
        <f>IF(AND(F200&lt;=0.005,F199&gt;0.005),A200,"")</f>
        <v/>
      </c>
      <c r="H200" s="44">
        <f>ROUND(L199*N(Debts!$D$6)/12,2)</f>
        <v/>
      </c>
      <c r="I200" s="44">
        <f>MIN(N(Debts!$E$6),L199+H200)</f>
        <v/>
      </c>
      <c r="J200" s="44">
        <f>L199+H200-I200</f>
        <v/>
      </c>
      <c r="K200" s="44" t="n">
        <v>0</v>
      </c>
      <c r="L200" s="44">
        <f>ROUND(J200-K200,2)</f>
        <v/>
      </c>
      <c r="M200" s="44">
        <f>ROUND(Q199*N(Debts!$D$7)/12,2)</f>
        <v/>
      </c>
      <c r="N200" s="44">
        <f>MIN(N(Debts!$E$7),Q199+M200)</f>
        <v/>
      </c>
      <c r="O200" s="44">
        <f>Q199+M200-N200</f>
        <v/>
      </c>
      <c r="P200" s="44" t="n">
        <v>0</v>
      </c>
      <c r="Q200" s="44">
        <f>ROUND(O200-P200,2)</f>
        <v/>
      </c>
      <c r="R200" s="44">
        <f>ROUND(V199*N(Debts!$D$8)/12,2)</f>
        <v/>
      </c>
      <c r="S200" s="44">
        <f>MIN(N(Debts!$E$8),V199+R200)</f>
        <v/>
      </c>
      <c r="T200" s="44">
        <f>V199+R200-S200</f>
        <v/>
      </c>
      <c r="U200" s="44" t="n">
        <v>0</v>
      </c>
      <c r="V200" s="44">
        <f>ROUND(T200-U200,2)</f>
        <v/>
      </c>
      <c r="W200" s="44">
        <f>ROUND(AA199*N(Debts!$D$9)/12,2)</f>
        <v/>
      </c>
      <c r="X200" s="44">
        <f>MIN(N(Debts!$E$9),AA199+W200)</f>
        <v/>
      </c>
      <c r="Y200" s="44">
        <f>AA199+W200-X200</f>
        <v/>
      </c>
      <c r="Z200" s="44" t="n">
        <v>0</v>
      </c>
      <c r="AA200" s="44">
        <f>ROUND(Y200-Z200,2)</f>
        <v/>
      </c>
      <c r="AB200" s="44">
        <f>ROUND(AF199*N(Debts!$D$10)/12,2)</f>
        <v/>
      </c>
      <c r="AC200" s="44">
        <f>MIN(N(Debts!$E$10),AF199+AB200)</f>
        <v/>
      </c>
      <c r="AD200" s="44">
        <f>AF199+AB200-AC200</f>
        <v/>
      </c>
      <c r="AE200" s="44" t="n">
        <v>0</v>
      </c>
      <c r="AF200" s="44">
        <f>ROUND(AD200-AE200,2)</f>
        <v/>
      </c>
      <c r="AG200" s="44">
        <f>ROUND(AK199*N(Debts!$D$11)/12,2)</f>
        <v/>
      </c>
      <c r="AH200" s="44">
        <f>MIN(N(Debts!$E$11),AK199+AG200)</f>
        <v/>
      </c>
      <c r="AI200" s="44">
        <f>AK199+AG200-AH200</f>
        <v/>
      </c>
      <c r="AJ200" s="44" t="n">
        <v>0</v>
      </c>
      <c r="AK200" s="44">
        <f>ROUND(AI200-AJ200,2)</f>
        <v/>
      </c>
      <c r="AL200" s="44">
        <f>ROUND(AP199*N(Debts!$D$12)/12,2)</f>
        <v/>
      </c>
      <c r="AM200" s="44">
        <f>MIN(N(Debts!$E$12),AP199+AL200)</f>
        <v/>
      </c>
      <c r="AN200" s="44">
        <f>AP199+AL200-AM200</f>
        <v/>
      </c>
      <c r="AO200" s="44" t="n">
        <v>0</v>
      </c>
      <c r="AP200" s="44">
        <f>ROUND(AN200-AO200,2)</f>
        <v/>
      </c>
      <c r="AQ200" s="44">
        <f>ROUND(AU199*N(Debts!$D$13)/12,2)</f>
        <v/>
      </c>
      <c r="AR200" s="44">
        <f>MIN(N(Debts!$E$13),AU199+AQ200)</f>
        <v/>
      </c>
      <c r="AS200" s="44">
        <f>AU199+AQ200-AR200</f>
        <v/>
      </c>
      <c r="AT200" s="44" t="n">
        <v>0</v>
      </c>
      <c r="AU200" s="44">
        <f>ROUND(AS200-AT200,2)</f>
        <v/>
      </c>
    </row>
    <row r="201">
      <c r="A201" s="43" t="n">
        <v>194</v>
      </c>
      <c r="B201" s="45">
        <f>EDATE(Plan!$C$7,A201-1)</f>
        <v/>
      </c>
      <c r="C201" s="46" t="n">
        <v>0</v>
      </c>
      <c r="D201" s="46">
        <f>SUMIF($H$6:$AU$6,"Interest",H201:AU201)</f>
        <v/>
      </c>
      <c r="E201" s="46">
        <f>SUMIF($H$6:$AU$6,"Min paid",H201:AU201)+SUMIF($H$6:$AU$6,"Extra paid",H201:AU201)</f>
        <v/>
      </c>
      <c r="F201" s="46">
        <f>SUMIF($H$6:$AU$6,"Balance",H201:AU201)</f>
        <v/>
      </c>
      <c r="G201" s="47">
        <f>IF(AND(F201&lt;=0.005,F200&gt;0.005),A201,"")</f>
        <v/>
      </c>
      <c r="H201" s="44">
        <f>ROUND(L200*N(Debts!$D$6)/12,2)</f>
        <v/>
      </c>
      <c r="I201" s="44">
        <f>MIN(N(Debts!$E$6),L200+H201)</f>
        <v/>
      </c>
      <c r="J201" s="44">
        <f>L200+H201-I201</f>
        <v/>
      </c>
      <c r="K201" s="44" t="n">
        <v>0</v>
      </c>
      <c r="L201" s="44">
        <f>ROUND(J201-K201,2)</f>
        <v/>
      </c>
      <c r="M201" s="44">
        <f>ROUND(Q200*N(Debts!$D$7)/12,2)</f>
        <v/>
      </c>
      <c r="N201" s="44">
        <f>MIN(N(Debts!$E$7),Q200+M201)</f>
        <v/>
      </c>
      <c r="O201" s="44">
        <f>Q200+M201-N201</f>
        <v/>
      </c>
      <c r="P201" s="44" t="n">
        <v>0</v>
      </c>
      <c r="Q201" s="44">
        <f>ROUND(O201-P201,2)</f>
        <v/>
      </c>
      <c r="R201" s="44">
        <f>ROUND(V200*N(Debts!$D$8)/12,2)</f>
        <v/>
      </c>
      <c r="S201" s="44">
        <f>MIN(N(Debts!$E$8),V200+R201)</f>
        <v/>
      </c>
      <c r="T201" s="44">
        <f>V200+R201-S201</f>
        <v/>
      </c>
      <c r="U201" s="44" t="n">
        <v>0</v>
      </c>
      <c r="V201" s="44">
        <f>ROUND(T201-U201,2)</f>
        <v/>
      </c>
      <c r="W201" s="44">
        <f>ROUND(AA200*N(Debts!$D$9)/12,2)</f>
        <v/>
      </c>
      <c r="X201" s="44">
        <f>MIN(N(Debts!$E$9),AA200+W201)</f>
        <v/>
      </c>
      <c r="Y201" s="44">
        <f>AA200+W201-X201</f>
        <v/>
      </c>
      <c r="Z201" s="44" t="n">
        <v>0</v>
      </c>
      <c r="AA201" s="44">
        <f>ROUND(Y201-Z201,2)</f>
        <v/>
      </c>
      <c r="AB201" s="44">
        <f>ROUND(AF200*N(Debts!$D$10)/12,2)</f>
        <v/>
      </c>
      <c r="AC201" s="44">
        <f>MIN(N(Debts!$E$10),AF200+AB201)</f>
        <v/>
      </c>
      <c r="AD201" s="44">
        <f>AF200+AB201-AC201</f>
        <v/>
      </c>
      <c r="AE201" s="44" t="n">
        <v>0</v>
      </c>
      <c r="AF201" s="44">
        <f>ROUND(AD201-AE201,2)</f>
        <v/>
      </c>
      <c r="AG201" s="44">
        <f>ROUND(AK200*N(Debts!$D$11)/12,2)</f>
        <v/>
      </c>
      <c r="AH201" s="44">
        <f>MIN(N(Debts!$E$11),AK200+AG201)</f>
        <v/>
      </c>
      <c r="AI201" s="44">
        <f>AK200+AG201-AH201</f>
        <v/>
      </c>
      <c r="AJ201" s="44" t="n">
        <v>0</v>
      </c>
      <c r="AK201" s="44">
        <f>ROUND(AI201-AJ201,2)</f>
        <v/>
      </c>
      <c r="AL201" s="44">
        <f>ROUND(AP200*N(Debts!$D$12)/12,2)</f>
        <v/>
      </c>
      <c r="AM201" s="44">
        <f>MIN(N(Debts!$E$12),AP200+AL201)</f>
        <v/>
      </c>
      <c r="AN201" s="44">
        <f>AP200+AL201-AM201</f>
        <v/>
      </c>
      <c r="AO201" s="44" t="n">
        <v>0</v>
      </c>
      <c r="AP201" s="44">
        <f>ROUND(AN201-AO201,2)</f>
        <v/>
      </c>
      <c r="AQ201" s="44">
        <f>ROUND(AU200*N(Debts!$D$13)/12,2)</f>
        <v/>
      </c>
      <c r="AR201" s="44">
        <f>MIN(N(Debts!$E$13),AU200+AQ201)</f>
        <v/>
      </c>
      <c r="AS201" s="44">
        <f>AU200+AQ201-AR201</f>
        <v/>
      </c>
      <c r="AT201" s="44" t="n">
        <v>0</v>
      </c>
      <c r="AU201" s="44">
        <f>ROUND(AS201-AT201,2)</f>
        <v/>
      </c>
    </row>
    <row r="202">
      <c r="A202" s="43" t="n">
        <v>195</v>
      </c>
      <c r="B202" s="45">
        <f>EDATE(Plan!$C$7,A202-1)</f>
        <v/>
      </c>
      <c r="C202" s="46" t="n">
        <v>0</v>
      </c>
      <c r="D202" s="46">
        <f>SUMIF($H$6:$AU$6,"Interest",H202:AU202)</f>
        <v/>
      </c>
      <c r="E202" s="46">
        <f>SUMIF($H$6:$AU$6,"Min paid",H202:AU202)+SUMIF($H$6:$AU$6,"Extra paid",H202:AU202)</f>
        <v/>
      </c>
      <c r="F202" s="46">
        <f>SUMIF($H$6:$AU$6,"Balance",H202:AU202)</f>
        <v/>
      </c>
      <c r="G202" s="47">
        <f>IF(AND(F202&lt;=0.005,F201&gt;0.005),A202,"")</f>
        <v/>
      </c>
      <c r="H202" s="44">
        <f>ROUND(L201*N(Debts!$D$6)/12,2)</f>
        <v/>
      </c>
      <c r="I202" s="44">
        <f>MIN(N(Debts!$E$6),L201+H202)</f>
        <v/>
      </c>
      <c r="J202" s="44">
        <f>L201+H202-I202</f>
        <v/>
      </c>
      <c r="K202" s="44" t="n">
        <v>0</v>
      </c>
      <c r="L202" s="44">
        <f>ROUND(J202-K202,2)</f>
        <v/>
      </c>
      <c r="M202" s="44">
        <f>ROUND(Q201*N(Debts!$D$7)/12,2)</f>
        <v/>
      </c>
      <c r="N202" s="44">
        <f>MIN(N(Debts!$E$7),Q201+M202)</f>
        <v/>
      </c>
      <c r="O202" s="44">
        <f>Q201+M202-N202</f>
        <v/>
      </c>
      <c r="P202" s="44" t="n">
        <v>0</v>
      </c>
      <c r="Q202" s="44">
        <f>ROUND(O202-P202,2)</f>
        <v/>
      </c>
      <c r="R202" s="44">
        <f>ROUND(V201*N(Debts!$D$8)/12,2)</f>
        <v/>
      </c>
      <c r="S202" s="44">
        <f>MIN(N(Debts!$E$8),V201+R202)</f>
        <v/>
      </c>
      <c r="T202" s="44">
        <f>V201+R202-S202</f>
        <v/>
      </c>
      <c r="U202" s="44" t="n">
        <v>0</v>
      </c>
      <c r="V202" s="44">
        <f>ROUND(T202-U202,2)</f>
        <v/>
      </c>
      <c r="W202" s="44">
        <f>ROUND(AA201*N(Debts!$D$9)/12,2)</f>
        <v/>
      </c>
      <c r="X202" s="44">
        <f>MIN(N(Debts!$E$9),AA201+W202)</f>
        <v/>
      </c>
      <c r="Y202" s="44">
        <f>AA201+W202-X202</f>
        <v/>
      </c>
      <c r="Z202" s="44" t="n">
        <v>0</v>
      </c>
      <c r="AA202" s="44">
        <f>ROUND(Y202-Z202,2)</f>
        <v/>
      </c>
      <c r="AB202" s="44">
        <f>ROUND(AF201*N(Debts!$D$10)/12,2)</f>
        <v/>
      </c>
      <c r="AC202" s="44">
        <f>MIN(N(Debts!$E$10),AF201+AB202)</f>
        <v/>
      </c>
      <c r="AD202" s="44">
        <f>AF201+AB202-AC202</f>
        <v/>
      </c>
      <c r="AE202" s="44" t="n">
        <v>0</v>
      </c>
      <c r="AF202" s="44">
        <f>ROUND(AD202-AE202,2)</f>
        <v/>
      </c>
      <c r="AG202" s="44">
        <f>ROUND(AK201*N(Debts!$D$11)/12,2)</f>
        <v/>
      </c>
      <c r="AH202" s="44">
        <f>MIN(N(Debts!$E$11),AK201+AG202)</f>
        <v/>
      </c>
      <c r="AI202" s="44">
        <f>AK201+AG202-AH202</f>
        <v/>
      </c>
      <c r="AJ202" s="44" t="n">
        <v>0</v>
      </c>
      <c r="AK202" s="44">
        <f>ROUND(AI202-AJ202,2)</f>
        <v/>
      </c>
      <c r="AL202" s="44">
        <f>ROUND(AP201*N(Debts!$D$12)/12,2)</f>
        <v/>
      </c>
      <c r="AM202" s="44">
        <f>MIN(N(Debts!$E$12),AP201+AL202)</f>
        <v/>
      </c>
      <c r="AN202" s="44">
        <f>AP201+AL202-AM202</f>
        <v/>
      </c>
      <c r="AO202" s="44" t="n">
        <v>0</v>
      </c>
      <c r="AP202" s="44">
        <f>ROUND(AN202-AO202,2)</f>
        <v/>
      </c>
      <c r="AQ202" s="44">
        <f>ROUND(AU201*N(Debts!$D$13)/12,2)</f>
        <v/>
      </c>
      <c r="AR202" s="44">
        <f>MIN(N(Debts!$E$13),AU201+AQ202)</f>
        <v/>
      </c>
      <c r="AS202" s="44">
        <f>AU201+AQ202-AR202</f>
        <v/>
      </c>
      <c r="AT202" s="44" t="n">
        <v>0</v>
      </c>
      <c r="AU202" s="44">
        <f>ROUND(AS202-AT202,2)</f>
        <v/>
      </c>
    </row>
    <row r="203">
      <c r="A203" s="43" t="n">
        <v>196</v>
      </c>
      <c r="B203" s="45">
        <f>EDATE(Plan!$C$7,A203-1)</f>
        <v/>
      </c>
      <c r="C203" s="46" t="n">
        <v>0</v>
      </c>
      <c r="D203" s="46">
        <f>SUMIF($H$6:$AU$6,"Interest",H203:AU203)</f>
        <v/>
      </c>
      <c r="E203" s="46">
        <f>SUMIF($H$6:$AU$6,"Min paid",H203:AU203)+SUMIF($H$6:$AU$6,"Extra paid",H203:AU203)</f>
        <v/>
      </c>
      <c r="F203" s="46">
        <f>SUMIF($H$6:$AU$6,"Balance",H203:AU203)</f>
        <v/>
      </c>
      <c r="G203" s="47">
        <f>IF(AND(F203&lt;=0.005,F202&gt;0.005),A203,"")</f>
        <v/>
      </c>
      <c r="H203" s="44">
        <f>ROUND(L202*N(Debts!$D$6)/12,2)</f>
        <v/>
      </c>
      <c r="I203" s="44">
        <f>MIN(N(Debts!$E$6),L202+H203)</f>
        <v/>
      </c>
      <c r="J203" s="44">
        <f>L202+H203-I203</f>
        <v/>
      </c>
      <c r="K203" s="44" t="n">
        <v>0</v>
      </c>
      <c r="L203" s="44">
        <f>ROUND(J203-K203,2)</f>
        <v/>
      </c>
      <c r="M203" s="44">
        <f>ROUND(Q202*N(Debts!$D$7)/12,2)</f>
        <v/>
      </c>
      <c r="N203" s="44">
        <f>MIN(N(Debts!$E$7),Q202+M203)</f>
        <v/>
      </c>
      <c r="O203" s="44">
        <f>Q202+M203-N203</f>
        <v/>
      </c>
      <c r="P203" s="44" t="n">
        <v>0</v>
      </c>
      <c r="Q203" s="44">
        <f>ROUND(O203-P203,2)</f>
        <v/>
      </c>
      <c r="R203" s="44">
        <f>ROUND(V202*N(Debts!$D$8)/12,2)</f>
        <v/>
      </c>
      <c r="S203" s="44">
        <f>MIN(N(Debts!$E$8),V202+R203)</f>
        <v/>
      </c>
      <c r="T203" s="44">
        <f>V202+R203-S203</f>
        <v/>
      </c>
      <c r="U203" s="44" t="n">
        <v>0</v>
      </c>
      <c r="V203" s="44">
        <f>ROUND(T203-U203,2)</f>
        <v/>
      </c>
      <c r="W203" s="44">
        <f>ROUND(AA202*N(Debts!$D$9)/12,2)</f>
        <v/>
      </c>
      <c r="X203" s="44">
        <f>MIN(N(Debts!$E$9),AA202+W203)</f>
        <v/>
      </c>
      <c r="Y203" s="44">
        <f>AA202+W203-X203</f>
        <v/>
      </c>
      <c r="Z203" s="44" t="n">
        <v>0</v>
      </c>
      <c r="AA203" s="44">
        <f>ROUND(Y203-Z203,2)</f>
        <v/>
      </c>
      <c r="AB203" s="44">
        <f>ROUND(AF202*N(Debts!$D$10)/12,2)</f>
        <v/>
      </c>
      <c r="AC203" s="44">
        <f>MIN(N(Debts!$E$10),AF202+AB203)</f>
        <v/>
      </c>
      <c r="AD203" s="44">
        <f>AF202+AB203-AC203</f>
        <v/>
      </c>
      <c r="AE203" s="44" t="n">
        <v>0</v>
      </c>
      <c r="AF203" s="44">
        <f>ROUND(AD203-AE203,2)</f>
        <v/>
      </c>
      <c r="AG203" s="44">
        <f>ROUND(AK202*N(Debts!$D$11)/12,2)</f>
        <v/>
      </c>
      <c r="AH203" s="44">
        <f>MIN(N(Debts!$E$11),AK202+AG203)</f>
        <v/>
      </c>
      <c r="AI203" s="44">
        <f>AK202+AG203-AH203</f>
        <v/>
      </c>
      <c r="AJ203" s="44" t="n">
        <v>0</v>
      </c>
      <c r="AK203" s="44">
        <f>ROUND(AI203-AJ203,2)</f>
        <v/>
      </c>
      <c r="AL203" s="44">
        <f>ROUND(AP202*N(Debts!$D$12)/12,2)</f>
        <v/>
      </c>
      <c r="AM203" s="44">
        <f>MIN(N(Debts!$E$12),AP202+AL203)</f>
        <v/>
      </c>
      <c r="AN203" s="44">
        <f>AP202+AL203-AM203</f>
        <v/>
      </c>
      <c r="AO203" s="44" t="n">
        <v>0</v>
      </c>
      <c r="AP203" s="44">
        <f>ROUND(AN203-AO203,2)</f>
        <v/>
      </c>
      <c r="AQ203" s="44">
        <f>ROUND(AU202*N(Debts!$D$13)/12,2)</f>
        <v/>
      </c>
      <c r="AR203" s="44">
        <f>MIN(N(Debts!$E$13),AU202+AQ203)</f>
        <v/>
      </c>
      <c r="AS203" s="44">
        <f>AU202+AQ203-AR203</f>
        <v/>
      </c>
      <c r="AT203" s="44" t="n">
        <v>0</v>
      </c>
      <c r="AU203" s="44">
        <f>ROUND(AS203-AT203,2)</f>
        <v/>
      </c>
    </row>
    <row r="204">
      <c r="A204" s="43" t="n">
        <v>197</v>
      </c>
      <c r="B204" s="45">
        <f>EDATE(Plan!$C$7,A204-1)</f>
        <v/>
      </c>
      <c r="C204" s="46" t="n">
        <v>0</v>
      </c>
      <c r="D204" s="46">
        <f>SUMIF($H$6:$AU$6,"Interest",H204:AU204)</f>
        <v/>
      </c>
      <c r="E204" s="46">
        <f>SUMIF($H$6:$AU$6,"Min paid",H204:AU204)+SUMIF($H$6:$AU$6,"Extra paid",H204:AU204)</f>
        <v/>
      </c>
      <c r="F204" s="46">
        <f>SUMIF($H$6:$AU$6,"Balance",H204:AU204)</f>
        <v/>
      </c>
      <c r="G204" s="47">
        <f>IF(AND(F204&lt;=0.005,F203&gt;0.005),A204,"")</f>
        <v/>
      </c>
      <c r="H204" s="44">
        <f>ROUND(L203*N(Debts!$D$6)/12,2)</f>
        <v/>
      </c>
      <c r="I204" s="44">
        <f>MIN(N(Debts!$E$6),L203+H204)</f>
        <v/>
      </c>
      <c r="J204" s="44">
        <f>L203+H204-I204</f>
        <v/>
      </c>
      <c r="K204" s="44" t="n">
        <v>0</v>
      </c>
      <c r="L204" s="44">
        <f>ROUND(J204-K204,2)</f>
        <v/>
      </c>
      <c r="M204" s="44">
        <f>ROUND(Q203*N(Debts!$D$7)/12,2)</f>
        <v/>
      </c>
      <c r="N204" s="44">
        <f>MIN(N(Debts!$E$7),Q203+M204)</f>
        <v/>
      </c>
      <c r="O204" s="44">
        <f>Q203+M204-N204</f>
        <v/>
      </c>
      <c r="P204" s="44" t="n">
        <v>0</v>
      </c>
      <c r="Q204" s="44">
        <f>ROUND(O204-P204,2)</f>
        <v/>
      </c>
      <c r="R204" s="44">
        <f>ROUND(V203*N(Debts!$D$8)/12,2)</f>
        <v/>
      </c>
      <c r="S204" s="44">
        <f>MIN(N(Debts!$E$8),V203+R204)</f>
        <v/>
      </c>
      <c r="T204" s="44">
        <f>V203+R204-S204</f>
        <v/>
      </c>
      <c r="U204" s="44" t="n">
        <v>0</v>
      </c>
      <c r="V204" s="44">
        <f>ROUND(T204-U204,2)</f>
        <v/>
      </c>
      <c r="W204" s="44">
        <f>ROUND(AA203*N(Debts!$D$9)/12,2)</f>
        <v/>
      </c>
      <c r="X204" s="44">
        <f>MIN(N(Debts!$E$9),AA203+W204)</f>
        <v/>
      </c>
      <c r="Y204" s="44">
        <f>AA203+W204-X204</f>
        <v/>
      </c>
      <c r="Z204" s="44" t="n">
        <v>0</v>
      </c>
      <c r="AA204" s="44">
        <f>ROUND(Y204-Z204,2)</f>
        <v/>
      </c>
      <c r="AB204" s="44">
        <f>ROUND(AF203*N(Debts!$D$10)/12,2)</f>
        <v/>
      </c>
      <c r="AC204" s="44">
        <f>MIN(N(Debts!$E$10),AF203+AB204)</f>
        <v/>
      </c>
      <c r="AD204" s="44">
        <f>AF203+AB204-AC204</f>
        <v/>
      </c>
      <c r="AE204" s="44" t="n">
        <v>0</v>
      </c>
      <c r="AF204" s="44">
        <f>ROUND(AD204-AE204,2)</f>
        <v/>
      </c>
      <c r="AG204" s="44">
        <f>ROUND(AK203*N(Debts!$D$11)/12,2)</f>
        <v/>
      </c>
      <c r="AH204" s="44">
        <f>MIN(N(Debts!$E$11),AK203+AG204)</f>
        <v/>
      </c>
      <c r="AI204" s="44">
        <f>AK203+AG204-AH204</f>
        <v/>
      </c>
      <c r="AJ204" s="44" t="n">
        <v>0</v>
      </c>
      <c r="AK204" s="44">
        <f>ROUND(AI204-AJ204,2)</f>
        <v/>
      </c>
      <c r="AL204" s="44">
        <f>ROUND(AP203*N(Debts!$D$12)/12,2)</f>
        <v/>
      </c>
      <c r="AM204" s="44">
        <f>MIN(N(Debts!$E$12),AP203+AL204)</f>
        <v/>
      </c>
      <c r="AN204" s="44">
        <f>AP203+AL204-AM204</f>
        <v/>
      </c>
      <c r="AO204" s="44" t="n">
        <v>0</v>
      </c>
      <c r="AP204" s="44">
        <f>ROUND(AN204-AO204,2)</f>
        <v/>
      </c>
      <c r="AQ204" s="44">
        <f>ROUND(AU203*N(Debts!$D$13)/12,2)</f>
        <v/>
      </c>
      <c r="AR204" s="44">
        <f>MIN(N(Debts!$E$13),AU203+AQ204)</f>
        <v/>
      </c>
      <c r="AS204" s="44">
        <f>AU203+AQ204-AR204</f>
        <v/>
      </c>
      <c r="AT204" s="44" t="n">
        <v>0</v>
      </c>
      <c r="AU204" s="44">
        <f>ROUND(AS204-AT204,2)</f>
        <v/>
      </c>
    </row>
    <row r="205">
      <c r="A205" s="43" t="n">
        <v>198</v>
      </c>
      <c r="B205" s="45">
        <f>EDATE(Plan!$C$7,A205-1)</f>
        <v/>
      </c>
      <c r="C205" s="46" t="n">
        <v>0</v>
      </c>
      <c r="D205" s="46">
        <f>SUMIF($H$6:$AU$6,"Interest",H205:AU205)</f>
        <v/>
      </c>
      <c r="E205" s="46">
        <f>SUMIF($H$6:$AU$6,"Min paid",H205:AU205)+SUMIF($H$6:$AU$6,"Extra paid",H205:AU205)</f>
        <v/>
      </c>
      <c r="F205" s="46">
        <f>SUMIF($H$6:$AU$6,"Balance",H205:AU205)</f>
        <v/>
      </c>
      <c r="G205" s="47">
        <f>IF(AND(F205&lt;=0.005,F204&gt;0.005),A205,"")</f>
        <v/>
      </c>
      <c r="H205" s="44">
        <f>ROUND(L204*N(Debts!$D$6)/12,2)</f>
        <v/>
      </c>
      <c r="I205" s="44">
        <f>MIN(N(Debts!$E$6),L204+H205)</f>
        <v/>
      </c>
      <c r="J205" s="44">
        <f>L204+H205-I205</f>
        <v/>
      </c>
      <c r="K205" s="44" t="n">
        <v>0</v>
      </c>
      <c r="L205" s="44">
        <f>ROUND(J205-K205,2)</f>
        <v/>
      </c>
      <c r="M205" s="44">
        <f>ROUND(Q204*N(Debts!$D$7)/12,2)</f>
        <v/>
      </c>
      <c r="N205" s="44">
        <f>MIN(N(Debts!$E$7),Q204+M205)</f>
        <v/>
      </c>
      <c r="O205" s="44">
        <f>Q204+M205-N205</f>
        <v/>
      </c>
      <c r="P205" s="44" t="n">
        <v>0</v>
      </c>
      <c r="Q205" s="44">
        <f>ROUND(O205-P205,2)</f>
        <v/>
      </c>
      <c r="R205" s="44">
        <f>ROUND(V204*N(Debts!$D$8)/12,2)</f>
        <v/>
      </c>
      <c r="S205" s="44">
        <f>MIN(N(Debts!$E$8),V204+R205)</f>
        <v/>
      </c>
      <c r="T205" s="44">
        <f>V204+R205-S205</f>
        <v/>
      </c>
      <c r="U205" s="44" t="n">
        <v>0</v>
      </c>
      <c r="V205" s="44">
        <f>ROUND(T205-U205,2)</f>
        <v/>
      </c>
      <c r="W205" s="44">
        <f>ROUND(AA204*N(Debts!$D$9)/12,2)</f>
        <v/>
      </c>
      <c r="X205" s="44">
        <f>MIN(N(Debts!$E$9),AA204+W205)</f>
        <v/>
      </c>
      <c r="Y205" s="44">
        <f>AA204+W205-X205</f>
        <v/>
      </c>
      <c r="Z205" s="44" t="n">
        <v>0</v>
      </c>
      <c r="AA205" s="44">
        <f>ROUND(Y205-Z205,2)</f>
        <v/>
      </c>
      <c r="AB205" s="44">
        <f>ROUND(AF204*N(Debts!$D$10)/12,2)</f>
        <v/>
      </c>
      <c r="AC205" s="44">
        <f>MIN(N(Debts!$E$10),AF204+AB205)</f>
        <v/>
      </c>
      <c r="AD205" s="44">
        <f>AF204+AB205-AC205</f>
        <v/>
      </c>
      <c r="AE205" s="44" t="n">
        <v>0</v>
      </c>
      <c r="AF205" s="44">
        <f>ROUND(AD205-AE205,2)</f>
        <v/>
      </c>
      <c r="AG205" s="44">
        <f>ROUND(AK204*N(Debts!$D$11)/12,2)</f>
        <v/>
      </c>
      <c r="AH205" s="44">
        <f>MIN(N(Debts!$E$11),AK204+AG205)</f>
        <v/>
      </c>
      <c r="AI205" s="44">
        <f>AK204+AG205-AH205</f>
        <v/>
      </c>
      <c r="AJ205" s="44" t="n">
        <v>0</v>
      </c>
      <c r="AK205" s="44">
        <f>ROUND(AI205-AJ205,2)</f>
        <v/>
      </c>
      <c r="AL205" s="44">
        <f>ROUND(AP204*N(Debts!$D$12)/12,2)</f>
        <v/>
      </c>
      <c r="AM205" s="44">
        <f>MIN(N(Debts!$E$12),AP204+AL205)</f>
        <v/>
      </c>
      <c r="AN205" s="44">
        <f>AP204+AL205-AM205</f>
        <v/>
      </c>
      <c r="AO205" s="44" t="n">
        <v>0</v>
      </c>
      <c r="AP205" s="44">
        <f>ROUND(AN205-AO205,2)</f>
        <v/>
      </c>
      <c r="AQ205" s="44">
        <f>ROUND(AU204*N(Debts!$D$13)/12,2)</f>
        <v/>
      </c>
      <c r="AR205" s="44">
        <f>MIN(N(Debts!$E$13),AU204+AQ205)</f>
        <v/>
      </c>
      <c r="AS205" s="44">
        <f>AU204+AQ205-AR205</f>
        <v/>
      </c>
      <c r="AT205" s="44" t="n">
        <v>0</v>
      </c>
      <c r="AU205" s="44">
        <f>ROUND(AS205-AT205,2)</f>
        <v/>
      </c>
    </row>
    <row r="206">
      <c r="A206" s="43" t="n">
        <v>199</v>
      </c>
      <c r="B206" s="45">
        <f>EDATE(Plan!$C$7,A206-1)</f>
        <v/>
      </c>
      <c r="C206" s="46" t="n">
        <v>0</v>
      </c>
      <c r="D206" s="46">
        <f>SUMIF($H$6:$AU$6,"Interest",H206:AU206)</f>
        <v/>
      </c>
      <c r="E206" s="46">
        <f>SUMIF($H$6:$AU$6,"Min paid",H206:AU206)+SUMIF($H$6:$AU$6,"Extra paid",H206:AU206)</f>
        <v/>
      </c>
      <c r="F206" s="46">
        <f>SUMIF($H$6:$AU$6,"Balance",H206:AU206)</f>
        <v/>
      </c>
      <c r="G206" s="47">
        <f>IF(AND(F206&lt;=0.005,F205&gt;0.005),A206,"")</f>
        <v/>
      </c>
      <c r="H206" s="44">
        <f>ROUND(L205*N(Debts!$D$6)/12,2)</f>
        <v/>
      </c>
      <c r="I206" s="44">
        <f>MIN(N(Debts!$E$6),L205+H206)</f>
        <v/>
      </c>
      <c r="J206" s="44">
        <f>L205+H206-I206</f>
        <v/>
      </c>
      <c r="K206" s="44" t="n">
        <v>0</v>
      </c>
      <c r="L206" s="44">
        <f>ROUND(J206-K206,2)</f>
        <v/>
      </c>
      <c r="M206" s="44">
        <f>ROUND(Q205*N(Debts!$D$7)/12,2)</f>
        <v/>
      </c>
      <c r="N206" s="44">
        <f>MIN(N(Debts!$E$7),Q205+M206)</f>
        <v/>
      </c>
      <c r="O206" s="44">
        <f>Q205+M206-N206</f>
        <v/>
      </c>
      <c r="P206" s="44" t="n">
        <v>0</v>
      </c>
      <c r="Q206" s="44">
        <f>ROUND(O206-P206,2)</f>
        <v/>
      </c>
      <c r="R206" s="44">
        <f>ROUND(V205*N(Debts!$D$8)/12,2)</f>
        <v/>
      </c>
      <c r="S206" s="44">
        <f>MIN(N(Debts!$E$8),V205+R206)</f>
        <v/>
      </c>
      <c r="T206" s="44">
        <f>V205+R206-S206</f>
        <v/>
      </c>
      <c r="U206" s="44" t="n">
        <v>0</v>
      </c>
      <c r="V206" s="44">
        <f>ROUND(T206-U206,2)</f>
        <v/>
      </c>
      <c r="W206" s="44">
        <f>ROUND(AA205*N(Debts!$D$9)/12,2)</f>
        <v/>
      </c>
      <c r="X206" s="44">
        <f>MIN(N(Debts!$E$9),AA205+W206)</f>
        <v/>
      </c>
      <c r="Y206" s="44">
        <f>AA205+W206-X206</f>
        <v/>
      </c>
      <c r="Z206" s="44" t="n">
        <v>0</v>
      </c>
      <c r="AA206" s="44">
        <f>ROUND(Y206-Z206,2)</f>
        <v/>
      </c>
      <c r="AB206" s="44">
        <f>ROUND(AF205*N(Debts!$D$10)/12,2)</f>
        <v/>
      </c>
      <c r="AC206" s="44">
        <f>MIN(N(Debts!$E$10),AF205+AB206)</f>
        <v/>
      </c>
      <c r="AD206" s="44">
        <f>AF205+AB206-AC206</f>
        <v/>
      </c>
      <c r="AE206" s="44" t="n">
        <v>0</v>
      </c>
      <c r="AF206" s="44">
        <f>ROUND(AD206-AE206,2)</f>
        <v/>
      </c>
      <c r="AG206" s="44">
        <f>ROUND(AK205*N(Debts!$D$11)/12,2)</f>
        <v/>
      </c>
      <c r="AH206" s="44">
        <f>MIN(N(Debts!$E$11),AK205+AG206)</f>
        <v/>
      </c>
      <c r="AI206" s="44">
        <f>AK205+AG206-AH206</f>
        <v/>
      </c>
      <c r="AJ206" s="44" t="n">
        <v>0</v>
      </c>
      <c r="AK206" s="44">
        <f>ROUND(AI206-AJ206,2)</f>
        <v/>
      </c>
      <c r="AL206" s="44">
        <f>ROUND(AP205*N(Debts!$D$12)/12,2)</f>
        <v/>
      </c>
      <c r="AM206" s="44">
        <f>MIN(N(Debts!$E$12),AP205+AL206)</f>
        <v/>
      </c>
      <c r="AN206" s="44">
        <f>AP205+AL206-AM206</f>
        <v/>
      </c>
      <c r="AO206" s="44" t="n">
        <v>0</v>
      </c>
      <c r="AP206" s="44">
        <f>ROUND(AN206-AO206,2)</f>
        <v/>
      </c>
      <c r="AQ206" s="44">
        <f>ROUND(AU205*N(Debts!$D$13)/12,2)</f>
        <v/>
      </c>
      <c r="AR206" s="44">
        <f>MIN(N(Debts!$E$13),AU205+AQ206)</f>
        <v/>
      </c>
      <c r="AS206" s="44">
        <f>AU205+AQ206-AR206</f>
        <v/>
      </c>
      <c r="AT206" s="44" t="n">
        <v>0</v>
      </c>
      <c r="AU206" s="44">
        <f>ROUND(AS206-AT206,2)</f>
        <v/>
      </c>
    </row>
    <row r="207">
      <c r="A207" s="43" t="n">
        <v>200</v>
      </c>
      <c r="B207" s="45">
        <f>EDATE(Plan!$C$7,A207-1)</f>
        <v/>
      </c>
      <c r="C207" s="46" t="n">
        <v>0</v>
      </c>
      <c r="D207" s="46">
        <f>SUMIF($H$6:$AU$6,"Interest",H207:AU207)</f>
        <v/>
      </c>
      <c r="E207" s="46">
        <f>SUMIF($H$6:$AU$6,"Min paid",H207:AU207)+SUMIF($H$6:$AU$6,"Extra paid",H207:AU207)</f>
        <v/>
      </c>
      <c r="F207" s="46">
        <f>SUMIF($H$6:$AU$6,"Balance",H207:AU207)</f>
        <v/>
      </c>
      <c r="G207" s="47">
        <f>IF(AND(F207&lt;=0.005,F206&gt;0.005),A207,"")</f>
        <v/>
      </c>
      <c r="H207" s="44">
        <f>ROUND(L206*N(Debts!$D$6)/12,2)</f>
        <v/>
      </c>
      <c r="I207" s="44">
        <f>MIN(N(Debts!$E$6),L206+H207)</f>
        <v/>
      </c>
      <c r="J207" s="44">
        <f>L206+H207-I207</f>
        <v/>
      </c>
      <c r="K207" s="44" t="n">
        <v>0</v>
      </c>
      <c r="L207" s="44">
        <f>ROUND(J207-K207,2)</f>
        <v/>
      </c>
      <c r="M207" s="44">
        <f>ROUND(Q206*N(Debts!$D$7)/12,2)</f>
        <v/>
      </c>
      <c r="N207" s="44">
        <f>MIN(N(Debts!$E$7),Q206+M207)</f>
        <v/>
      </c>
      <c r="O207" s="44">
        <f>Q206+M207-N207</f>
        <v/>
      </c>
      <c r="P207" s="44" t="n">
        <v>0</v>
      </c>
      <c r="Q207" s="44">
        <f>ROUND(O207-P207,2)</f>
        <v/>
      </c>
      <c r="R207" s="44">
        <f>ROUND(V206*N(Debts!$D$8)/12,2)</f>
        <v/>
      </c>
      <c r="S207" s="44">
        <f>MIN(N(Debts!$E$8),V206+R207)</f>
        <v/>
      </c>
      <c r="T207" s="44">
        <f>V206+R207-S207</f>
        <v/>
      </c>
      <c r="U207" s="44" t="n">
        <v>0</v>
      </c>
      <c r="V207" s="44">
        <f>ROUND(T207-U207,2)</f>
        <v/>
      </c>
      <c r="W207" s="44">
        <f>ROUND(AA206*N(Debts!$D$9)/12,2)</f>
        <v/>
      </c>
      <c r="X207" s="44">
        <f>MIN(N(Debts!$E$9),AA206+W207)</f>
        <v/>
      </c>
      <c r="Y207" s="44">
        <f>AA206+W207-X207</f>
        <v/>
      </c>
      <c r="Z207" s="44" t="n">
        <v>0</v>
      </c>
      <c r="AA207" s="44">
        <f>ROUND(Y207-Z207,2)</f>
        <v/>
      </c>
      <c r="AB207" s="44">
        <f>ROUND(AF206*N(Debts!$D$10)/12,2)</f>
        <v/>
      </c>
      <c r="AC207" s="44">
        <f>MIN(N(Debts!$E$10),AF206+AB207)</f>
        <v/>
      </c>
      <c r="AD207" s="44">
        <f>AF206+AB207-AC207</f>
        <v/>
      </c>
      <c r="AE207" s="44" t="n">
        <v>0</v>
      </c>
      <c r="AF207" s="44">
        <f>ROUND(AD207-AE207,2)</f>
        <v/>
      </c>
      <c r="AG207" s="44">
        <f>ROUND(AK206*N(Debts!$D$11)/12,2)</f>
        <v/>
      </c>
      <c r="AH207" s="44">
        <f>MIN(N(Debts!$E$11),AK206+AG207)</f>
        <v/>
      </c>
      <c r="AI207" s="44">
        <f>AK206+AG207-AH207</f>
        <v/>
      </c>
      <c r="AJ207" s="44" t="n">
        <v>0</v>
      </c>
      <c r="AK207" s="44">
        <f>ROUND(AI207-AJ207,2)</f>
        <v/>
      </c>
      <c r="AL207" s="44">
        <f>ROUND(AP206*N(Debts!$D$12)/12,2)</f>
        <v/>
      </c>
      <c r="AM207" s="44">
        <f>MIN(N(Debts!$E$12),AP206+AL207)</f>
        <v/>
      </c>
      <c r="AN207" s="44">
        <f>AP206+AL207-AM207</f>
        <v/>
      </c>
      <c r="AO207" s="44" t="n">
        <v>0</v>
      </c>
      <c r="AP207" s="44">
        <f>ROUND(AN207-AO207,2)</f>
        <v/>
      </c>
      <c r="AQ207" s="44">
        <f>ROUND(AU206*N(Debts!$D$13)/12,2)</f>
        <v/>
      </c>
      <c r="AR207" s="44">
        <f>MIN(N(Debts!$E$13),AU206+AQ207)</f>
        <v/>
      </c>
      <c r="AS207" s="44">
        <f>AU206+AQ207-AR207</f>
        <v/>
      </c>
      <c r="AT207" s="44" t="n">
        <v>0</v>
      </c>
      <c r="AU207" s="44">
        <f>ROUND(AS207-AT207,2)</f>
        <v/>
      </c>
    </row>
    <row r="208">
      <c r="A208" s="43" t="n">
        <v>201</v>
      </c>
      <c r="B208" s="45">
        <f>EDATE(Plan!$C$7,A208-1)</f>
        <v/>
      </c>
      <c r="C208" s="46" t="n">
        <v>0</v>
      </c>
      <c r="D208" s="46">
        <f>SUMIF($H$6:$AU$6,"Interest",H208:AU208)</f>
        <v/>
      </c>
      <c r="E208" s="46">
        <f>SUMIF($H$6:$AU$6,"Min paid",H208:AU208)+SUMIF($H$6:$AU$6,"Extra paid",H208:AU208)</f>
        <v/>
      </c>
      <c r="F208" s="46">
        <f>SUMIF($H$6:$AU$6,"Balance",H208:AU208)</f>
        <v/>
      </c>
      <c r="G208" s="47">
        <f>IF(AND(F208&lt;=0.005,F207&gt;0.005),A208,"")</f>
        <v/>
      </c>
      <c r="H208" s="44">
        <f>ROUND(L207*N(Debts!$D$6)/12,2)</f>
        <v/>
      </c>
      <c r="I208" s="44">
        <f>MIN(N(Debts!$E$6),L207+H208)</f>
        <v/>
      </c>
      <c r="J208" s="44">
        <f>L207+H208-I208</f>
        <v/>
      </c>
      <c r="K208" s="44" t="n">
        <v>0</v>
      </c>
      <c r="L208" s="44">
        <f>ROUND(J208-K208,2)</f>
        <v/>
      </c>
      <c r="M208" s="44">
        <f>ROUND(Q207*N(Debts!$D$7)/12,2)</f>
        <v/>
      </c>
      <c r="N208" s="44">
        <f>MIN(N(Debts!$E$7),Q207+M208)</f>
        <v/>
      </c>
      <c r="O208" s="44">
        <f>Q207+M208-N208</f>
        <v/>
      </c>
      <c r="P208" s="44" t="n">
        <v>0</v>
      </c>
      <c r="Q208" s="44">
        <f>ROUND(O208-P208,2)</f>
        <v/>
      </c>
      <c r="R208" s="44">
        <f>ROUND(V207*N(Debts!$D$8)/12,2)</f>
        <v/>
      </c>
      <c r="S208" s="44">
        <f>MIN(N(Debts!$E$8),V207+R208)</f>
        <v/>
      </c>
      <c r="T208" s="44">
        <f>V207+R208-S208</f>
        <v/>
      </c>
      <c r="U208" s="44" t="n">
        <v>0</v>
      </c>
      <c r="V208" s="44">
        <f>ROUND(T208-U208,2)</f>
        <v/>
      </c>
      <c r="W208" s="44">
        <f>ROUND(AA207*N(Debts!$D$9)/12,2)</f>
        <v/>
      </c>
      <c r="X208" s="44">
        <f>MIN(N(Debts!$E$9),AA207+W208)</f>
        <v/>
      </c>
      <c r="Y208" s="44">
        <f>AA207+W208-X208</f>
        <v/>
      </c>
      <c r="Z208" s="44" t="n">
        <v>0</v>
      </c>
      <c r="AA208" s="44">
        <f>ROUND(Y208-Z208,2)</f>
        <v/>
      </c>
      <c r="AB208" s="44">
        <f>ROUND(AF207*N(Debts!$D$10)/12,2)</f>
        <v/>
      </c>
      <c r="AC208" s="44">
        <f>MIN(N(Debts!$E$10),AF207+AB208)</f>
        <v/>
      </c>
      <c r="AD208" s="44">
        <f>AF207+AB208-AC208</f>
        <v/>
      </c>
      <c r="AE208" s="44" t="n">
        <v>0</v>
      </c>
      <c r="AF208" s="44">
        <f>ROUND(AD208-AE208,2)</f>
        <v/>
      </c>
      <c r="AG208" s="44">
        <f>ROUND(AK207*N(Debts!$D$11)/12,2)</f>
        <v/>
      </c>
      <c r="AH208" s="44">
        <f>MIN(N(Debts!$E$11),AK207+AG208)</f>
        <v/>
      </c>
      <c r="AI208" s="44">
        <f>AK207+AG208-AH208</f>
        <v/>
      </c>
      <c r="AJ208" s="44" t="n">
        <v>0</v>
      </c>
      <c r="AK208" s="44">
        <f>ROUND(AI208-AJ208,2)</f>
        <v/>
      </c>
      <c r="AL208" s="44">
        <f>ROUND(AP207*N(Debts!$D$12)/12,2)</f>
        <v/>
      </c>
      <c r="AM208" s="44">
        <f>MIN(N(Debts!$E$12),AP207+AL208)</f>
        <v/>
      </c>
      <c r="AN208" s="44">
        <f>AP207+AL208-AM208</f>
        <v/>
      </c>
      <c r="AO208" s="44" t="n">
        <v>0</v>
      </c>
      <c r="AP208" s="44">
        <f>ROUND(AN208-AO208,2)</f>
        <v/>
      </c>
      <c r="AQ208" s="44">
        <f>ROUND(AU207*N(Debts!$D$13)/12,2)</f>
        <v/>
      </c>
      <c r="AR208" s="44">
        <f>MIN(N(Debts!$E$13),AU207+AQ208)</f>
        <v/>
      </c>
      <c r="AS208" s="44">
        <f>AU207+AQ208-AR208</f>
        <v/>
      </c>
      <c r="AT208" s="44" t="n">
        <v>0</v>
      </c>
      <c r="AU208" s="44">
        <f>ROUND(AS208-AT208,2)</f>
        <v/>
      </c>
    </row>
    <row r="209">
      <c r="A209" s="43" t="n">
        <v>202</v>
      </c>
      <c r="B209" s="45">
        <f>EDATE(Plan!$C$7,A209-1)</f>
        <v/>
      </c>
      <c r="C209" s="46" t="n">
        <v>0</v>
      </c>
      <c r="D209" s="46">
        <f>SUMIF($H$6:$AU$6,"Interest",H209:AU209)</f>
        <v/>
      </c>
      <c r="E209" s="46">
        <f>SUMIF($H$6:$AU$6,"Min paid",H209:AU209)+SUMIF($H$6:$AU$6,"Extra paid",H209:AU209)</f>
        <v/>
      </c>
      <c r="F209" s="46">
        <f>SUMIF($H$6:$AU$6,"Balance",H209:AU209)</f>
        <v/>
      </c>
      <c r="G209" s="47">
        <f>IF(AND(F209&lt;=0.005,F208&gt;0.005),A209,"")</f>
        <v/>
      </c>
      <c r="H209" s="44">
        <f>ROUND(L208*N(Debts!$D$6)/12,2)</f>
        <v/>
      </c>
      <c r="I209" s="44">
        <f>MIN(N(Debts!$E$6),L208+H209)</f>
        <v/>
      </c>
      <c r="J209" s="44">
        <f>L208+H209-I209</f>
        <v/>
      </c>
      <c r="K209" s="44" t="n">
        <v>0</v>
      </c>
      <c r="L209" s="44">
        <f>ROUND(J209-K209,2)</f>
        <v/>
      </c>
      <c r="M209" s="44">
        <f>ROUND(Q208*N(Debts!$D$7)/12,2)</f>
        <v/>
      </c>
      <c r="N209" s="44">
        <f>MIN(N(Debts!$E$7),Q208+M209)</f>
        <v/>
      </c>
      <c r="O209" s="44">
        <f>Q208+M209-N209</f>
        <v/>
      </c>
      <c r="P209" s="44" t="n">
        <v>0</v>
      </c>
      <c r="Q209" s="44">
        <f>ROUND(O209-P209,2)</f>
        <v/>
      </c>
      <c r="R209" s="44">
        <f>ROUND(V208*N(Debts!$D$8)/12,2)</f>
        <v/>
      </c>
      <c r="S209" s="44">
        <f>MIN(N(Debts!$E$8),V208+R209)</f>
        <v/>
      </c>
      <c r="T209" s="44">
        <f>V208+R209-S209</f>
        <v/>
      </c>
      <c r="U209" s="44" t="n">
        <v>0</v>
      </c>
      <c r="V209" s="44">
        <f>ROUND(T209-U209,2)</f>
        <v/>
      </c>
      <c r="W209" s="44">
        <f>ROUND(AA208*N(Debts!$D$9)/12,2)</f>
        <v/>
      </c>
      <c r="X209" s="44">
        <f>MIN(N(Debts!$E$9),AA208+W209)</f>
        <v/>
      </c>
      <c r="Y209" s="44">
        <f>AA208+W209-X209</f>
        <v/>
      </c>
      <c r="Z209" s="44" t="n">
        <v>0</v>
      </c>
      <c r="AA209" s="44">
        <f>ROUND(Y209-Z209,2)</f>
        <v/>
      </c>
      <c r="AB209" s="44">
        <f>ROUND(AF208*N(Debts!$D$10)/12,2)</f>
        <v/>
      </c>
      <c r="AC209" s="44">
        <f>MIN(N(Debts!$E$10),AF208+AB209)</f>
        <v/>
      </c>
      <c r="AD209" s="44">
        <f>AF208+AB209-AC209</f>
        <v/>
      </c>
      <c r="AE209" s="44" t="n">
        <v>0</v>
      </c>
      <c r="AF209" s="44">
        <f>ROUND(AD209-AE209,2)</f>
        <v/>
      </c>
      <c r="AG209" s="44">
        <f>ROUND(AK208*N(Debts!$D$11)/12,2)</f>
        <v/>
      </c>
      <c r="AH209" s="44">
        <f>MIN(N(Debts!$E$11),AK208+AG209)</f>
        <v/>
      </c>
      <c r="AI209" s="44">
        <f>AK208+AG209-AH209</f>
        <v/>
      </c>
      <c r="AJ209" s="44" t="n">
        <v>0</v>
      </c>
      <c r="AK209" s="44">
        <f>ROUND(AI209-AJ209,2)</f>
        <v/>
      </c>
      <c r="AL209" s="44">
        <f>ROUND(AP208*N(Debts!$D$12)/12,2)</f>
        <v/>
      </c>
      <c r="AM209" s="44">
        <f>MIN(N(Debts!$E$12),AP208+AL209)</f>
        <v/>
      </c>
      <c r="AN209" s="44">
        <f>AP208+AL209-AM209</f>
        <v/>
      </c>
      <c r="AO209" s="44" t="n">
        <v>0</v>
      </c>
      <c r="AP209" s="44">
        <f>ROUND(AN209-AO209,2)</f>
        <v/>
      </c>
      <c r="AQ209" s="44">
        <f>ROUND(AU208*N(Debts!$D$13)/12,2)</f>
        <v/>
      </c>
      <c r="AR209" s="44">
        <f>MIN(N(Debts!$E$13),AU208+AQ209)</f>
        <v/>
      </c>
      <c r="AS209" s="44">
        <f>AU208+AQ209-AR209</f>
        <v/>
      </c>
      <c r="AT209" s="44" t="n">
        <v>0</v>
      </c>
      <c r="AU209" s="44">
        <f>ROUND(AS209-AT209,2)</f>
        <v/>
      </c>
    </row>
    <row r="210">
      <c r="A210" s="43" t="n">
        <v>203</v>
      </c>
      <c r="B210" s="45">
        <f>EDATE(Plan!$C$7,A210-1)</f>
        <v/>
      </c>
      <c r="C210" s="46" t="n">
        <v>0</v>
      </c>
      <c r="D210" s="46">
        <f>SUMIF($H$6:$AU$6,"Interest",H210:AU210)</f>
        <v/>
      </c>
      <c r="E210" s="46">
        <f>SUMIF($H$6:$AU$6,"Min paid",H210:AU210)+SUMIF($H$6:$AU$6,"Extra paid",H210:AU210)</f>
        <v/>
      </c>
      <c r="F210" s="46">
        <f>SUMIF($H$6:$AU$6,"Balance",H210:AU210)</f>
        <v/>
      </c>
      <c r="G210" s="47">
        <f>IF(AND(F210&lt;=0.005,F209&gt;0.005),A210,"")</f>
        <v/>
      </c>
      <c r="H210" s="44">
        <f>ROUND(L209*N(Debts!$D$6)/12,2)</f>
        <v/>
      </c>
      <c r="I210" s="44">
        <f>MIN(N(Debts!$E$6),L209+H210)</f>
        <v/>
      </c>
      <c r="J210" s="44">
        <f>L209+H210-I210</f>
        <v/>
      </c>
      <c r="K210" s="44" t="n">
        <v>0</v>
      </c>
      <c r="L210" s="44">
        <f>ROUND(J210-K210,2)</f>
        <v/>
      </c>
      <c r="M210" s="44">
        <f>ROUND(Q209*N(Debts!$D$7)/12,2)</f>
        <v/>
      </c>
      <c r="N210" s="44">
        <f>MIN(N(Debts!$E$7),Q209+M210)</f>
        <v/>
      </c>
      <c r="O210" s="44">
        <f>Q209+M210-N210</f>
        <v/>
      </c>
      <c r="P210" s="44" t="n">
        <v>0</v>
      </c>
      <c r="Q210" s="44">
        <f>ROUND(O210-P210,2)</f>
        <v/>
      </c>
      <c r="R210" s="44">
        <f>ROUND(V209*N(Debts!$D$8)/12,2)</f>
        <v/>
      </c>
      <c r="S210" s="44">
        <f>MIN(N(Debts!$E$8),V209+R210)</f>
        <v/>
      </c>
      <c r="T210" s="44">
        <f>V209+R210-S210</f>
        <v/>
      </c>
      <c r="U210" s="44" t="n">
        <v>0</v>
      </c>
      <c r="V210" s="44">
        <f>ROUND(T210-U210,2)</f>
        <v/>
      </c>
      <c r="W210" s="44">
        <f>ROUND(AA209*N(Debts!$D$9)/12,2)</f>
        <v/>
      </c>
      <c r="X210" s="44">
        <f>MIN(N(Debts!$E$9),AA209+W210)</f>
        <v/>
      </c>
      <c r="Y210" s="44">
        <f>AA209+W210-X210</f>
        <v/>
      </c>
      <c r="Z210" s="44" t="n">
        <v>0</v>
      </c>
      <c r="AA210" s="44">
        <f>ROUND(Y210-Z210,2)</f>
        <v/>
      </c>
      <c r="AB210" s="44">
        <f>ROUND(AF209*N(Debts!$D$10)/12,2)</f>
        <v/>
      </c>
      <c r="AC210" s="44">
        <f>MIN(N(Debts!$E$10),AF209+AB210)</f>
        <v/>
      </c>
      <c r="AD210" s="44">
        <f>AF209+AB210-AC210</f>
        <v/>
      </c>
      <c r="AE210" s="44" t="n">
        <v>0</v>
      </c>
      <c r="AF210" s="44">
        <f>ROUND(AD210-AE210,2)</f>
        <v/>
      </c>
      <c r="AG210" s="44">
        <f>ROUND(AK209*N(Debts!$D$11)/12,2)</f>
        <v/>
      </c>
      <c r="AH210" s="44">
        <f>MIN(N(Debts!$E$11),AK209+AG210)</f>
        <v/>
      </c>
      <c r="AI210" s="44">
        <f>AK209+AG210-AH210</f>
        <v/>
      </c>
      <c r="AJ210" s="44" t="n">
        <v>0</v>
      </c>
      <c r="AK210" s="44">
        <f>ROUND(AI210-AJ210,2)</f>
        <v/>
      </c>
      <c r="AL210" s="44">
        <f>ROUND(AP209*N(Debts!$D$12)/12,2)</f>
        <v/>
      </c>
      <c r="AM210" s="44">
        <f>MIN(N(Debts!$E$12),AP209+AL210)</f>
        <v/>
      </c>
      <c r="AN210" s="44">
        <f>AP209+AL210-AM210</f>
        <v/>
      </c>
      <c r="AO210" s="44" t="n">
        <v>0</v>
      </c>
      <c r="AP210" s="44">
        <f>ROUND(AN210-AO210,2)</f>
        <v/>
      </c>
      <c r="AQ210" s="44">
        <f>ROUND(AU209*N(Debts!$D$13)/12,2)</f>
        <v/>
      </c>
      <c r="AR210" s="44">
        <f>MIN(N(Debts!$E$13),AU209+AQ210)</f>
        <v/>
      </c>
      <c r="AS210" s="44">
        <f>AU209+AQ210-AR210</f>
        <v/>
      </c>
      <c r="AT210" s="44" t="n">
        <v>0</v>
      </c>
      <c r="AU210" s="44">
        <f>ROUND(AS210-AT210,2)</f>
        <v/>
      </c>
    </row>
    <row r="211">
      <c r="A211" s="43" t="n">
        <v>204</v>
      </c>
      <c r="B211" s="45">
        <f>EDATE(Plan!$C$7,A211-1)</f>
        <v/>
      </c>
      <c r="C211" s="46" t="n">
        <v>0</v>
      </c>
      <c r="D211" s="46">
        <f>SUMIF($H$6:$AU$6,"Interest",H211:AU211)</f>
        <v/>
      </c>
      <c r="E211" s="46">
        <f>SUMIF($H$6:$AU$6,"Min paid",H211:AU211)+SUMIF($H$6:$AU$6,"Extra paid",H211:AU211)</f>
        <v/>
      </c>
      <c r="F211" s="46">
        <f>SUMIF($H$6:$AU$6,"Balance",H211:AU211)</f>
        <v/>
      </c>
      <c r="G211" s="47">
        <f>IF(AND(F211&lt;=0.005,F210&gt;0.005),A211,"")</f>
        <v/>
      </c>
      <c r="H211" s="44">
        <f>ROUND(L210*N(Debts!$D$6)/12,2)</f>
        <v/>
      </c>
      <c r="I211" s="44">
        <f>MIN(N(Debts!$E$6),L210+H211)</f>
        <v/>
      </c>
      <c r="J211" s="44">
        <f>L210+H211-I211</f>
        <v/>
      </c>
      <c r="K211" s="44" t="n">
        <v>0</v>
      </c>
      <c r="L211" s="44">
        <f>ROUND(J211-K211,2)</f>
        <v/>
      </c>
      <c r="M211" s="44">
        <f>ROUND(Q210*N(Debts!$D$7)/12,2)</f>
        <v/>
      </c>
      <c r="N211" s="44">
        <f>MIN(N(Debts!$E$7),Q210+M211)</f>
        <v/>
      </c>
      <c r="O211" s="44">
        <f>Q210+M211-N211</f>
        <v/>
      </c>
      <c r="P211" s="44" t="n">
        <v>0</v>
      </c>
      <c r="Q211" s="44">
        <f>ROUND(O211-P211,2)</f>
        <v/>
      </c>
      <c r="R211" s="44">
        <f>ROUND(V210*N(Debts!$D$8)/12,2)</f>
        <v/>
      </c>
      <c r="S211" s="44">
        <f>MIN(N(Debts!$E$8),V210+R211)</f>
        <v/>
      </c>
      <c r="T211" s="44">
        <f>V210+R211-S211</f>
        <v/>
      </c>
      <c r="U211" s="44" t="n">
        <v>0</v>
      </c>
      <c r="V211" s="44">
        <f>ROUND(T211-U211,2)</f>
        <v/>
      </c>
      <c r="W211" s="44">
        <f>ROUND(AA210*N(Debts!$D$9)/12,2)</f>
        <v/>
      </c>
      <c r="X211" s="44">
        <f>MIN(N(Debts!$E$9),AA210+W211)</f>
        <v/>
      </c>
      <c r="Y211" s="44">
        <f>AA210+W211-X211</f>
        <v/>
      </c>
      <c r="Z211" s="44" t="n">
        <v>0</v>
      </c>
      <c r="AA211" s="44">
        <f>ROUND(Y211-Z211,2)</f>
        <v/>
      </c>
      <c r="AB211" s="44">
        <f>ROUND(AF210*N(Debts!$D$10)/12,2)</f>
        <v/>
      </c>
      <c r="AC211" s="44">
        <f>MIN(N(Debts!$E$10),AF210+AB211)</f>
        <v/>
      </c>
      <c r="AD211" s="44">
        <f>AF210+AB211-AC211</f>
        <v/>
      </c>
      <c r="AE211" s="44" t="n">
        <v>0</v>
      </c>
      <c r="AF211" s="44">
        <f>ROUND(AD211-AE211,2)</f>
        <v/>
      </c>
      <c r="AG211" s="44">
        <f>ROUND(AK210*N(Debts!$D$11)/12,2)</f>
        <v/>
      </c>
      <c r="AH211" s="44">
        <f>MIN(N(Debts!$E$11),AK210+AG211)</f>
        <v/>
      </c>
      <c r="AI211" s="44">
        <f>AK210+AG211-AH211</f>
        <v/>
      </c>
      <c r="AJ211" s="44" t="n">
        <v>0</v>
      </c>
      <c r="AK211" s="44">
        <f>ROUND(AI211-AJ211,2)</f>
        <v/>
      </c>
      <c r="AL211" s="44">
        <f>ROUND(AP210*N(Debts!$D$12)/12,2)</f>
        <v/>
      </c>
      <c r="AM211" s="44">
        <f>MIN(N(Debts!$E$12),AP210+AL211)</f>
        <v/>
      </c>
      <c r="AN211" s="44">
        <f>AP210+AL211-AM211</f>
        <v/>
      </c>
      <c r="AO211" s="44" t="n">
        <v>0</v>
      </c>
      <c r="AP211" s="44">
        <f>ROUND(AN211-AO211,2)</f>
        <v/>
      </c>
      <c r="AQ211" s="44">
        <f>ROUND(AU210*N(Debts!$D$13)/12,2)</f>
        <v/>
      </c>
      <c r="AR211" s="44">
        <f>MIN(N(Debts!$E$13),AU210+AQ211)</f>
        <v/>
      </c>
      <c r="AS211" s="44">
        <f>AU210+AQ211-AR211</f>
        <v/>
      </c>
      <c r="AT211" s="44" t="n">
        <v>0</v>
      </c>
      <c r="AU211" s="44">
        <f>ROUND(AS211-AT211,2)</f>
        <v/>
      </c>
    </row>
    <row r="212">
      <c r="A212" s="43" t="n">
        <v>205</v>
      </c>
      <c r="B212" s="45">
        <f>EDATE(Plan!$C$7,A212-1)</f>
        <v/>
      </c>
      <c r="C212" s="46" t="n">
        <v>0</v>
      </c>
      <c r="D212" s="46">
        <f>SUMIF($H$6:$AU$6,"Interest",H212:AU212)</f>
        <v/>
      </c>
      <c r="E212" s="46">
        <f>SUMIF($H$6:$AU$6,"Min paid",H212:AU212)+SUMIF($H$6:$AU$6,"Extra paid",H212:AU212)</f>
        <v/>
      </c>
      <c r="F212" s="46">
        <f>SUMIF($H$6:$AU$6,"Balance",H212:AU212)</f>
        <v/>
      </c>
      <c r="G212" s="47">
        <f>IF(AND(F212&lt;=0.005,F211&gt;0.005),A212,"")</f>
        <v/>
      </c>
      <c r="H212" s="44">
        <f>ROUND(L211*N(Debts!$D$6)/12,2)</f>
        <v/>
      </c>
      <c r="I212" s="44">
        <f>MIN(N(Debts!$E$6),L211+H212)</f>
        <v/>
      </c>
      <c r="J212" s="44">
        <f>L211+H212-I212</f>
        <v/>
      </c>
      <c r="K212" s="44" t="n">
        <v>0</v>
      </c>
      <c r="L212" s="44">
        <f>ROUND(J212-K212,2)</f>
        <v/>
      </c>
      <c r="M212" s="44">
        <f>ROUND(Q211*N(Debts!$D$7)/12,2)</f>
        <v/>
      </c>
      <c r="N212" s="44">
        <f>MIN(N(Debts!$E$7),Q211+M212)</f>
        <v/>
      </c>
      <c r="O212" s="44">
        <f>Q211+M212-N212</f>
        <v/>
      </c>
      <c r="P212" s="44" t="n">
        <v>0</v>
      </c>
      <c r="Q212" s="44">
        <f>ROUND(O212-P212,2)</f>
        <v/>
      </c>
      <c r="R212" s="44">
        <f>ROUND(V211*N(Debts!$D$8)/12,2)</f>
        <v/>
      </c>
      <c r="S212" s="44">
        <f>MIN(N(Debts!$E$8),V211+R212)</f>
        <v/>
      </c>
      <c r="T212" s="44">
        <f>V211+R212-S212</f>
        <v/>
      </c>
      <c r="U212" s="44" t="n">
        <v>0</v>
      </c>
      <c r="V212" s="44">
        <f>ROUND(T212-U212,2)</f>
        <v/>
      </c>
      <c r="W212" s="44">
        <f>ROUND(AA211*N(Debts!$D$9)/12,2)</f>
        <v/>
      </c>
      <c r="X212" s="44">
        <f>MIN(N(Debts!$E$9),AA211+W212)</f>
        <v/>
      </c>
      <c r="Y212" s="44">
        <f>AA211+W212-X212</f>
        <v/>
      </c>
      <c r="Z212" s="44" t="n">
        <v>0</v>
      </c>
      <c r="AA212" s="44">
        <f>ROUND(Y212-Z212,2)</f>
        <v/>
      </c>
      <c r="AB212" s="44">
        <f>ROUND(AF211*N(Debts!$D$10)/12,2)</f>
        <v/>
      </c>
      <c r="AC212" s="44">
        <f>MIN(N(Debts!$E$10),AF211+AB212)</f>
        <v/>
      </c>
      <c r="AD212" s="44">
        <f>AF211+AB212-AC212</f>
        <v/>
      </c>
      <c r="AE212" s="44" t="n">
        <v>0</v>
      </c>
      <c r="AF212" s="44">
        <f>ROUND(AD212-AE212,2)</f>
        <v/>
      </c>
      <c r="AG212" s="44">
        <f>ROUND(AK211*N(Debts!$D$11)/12,2)</f>
        <v/>
      </c>
      <c r="AH212" s="44">
        <f>MIN(N(Debts!$E$11),AK211+AG212)</f>
        <v/>
      </c>
      <c r="AI212" s="44">
        <f>AK211+AG212-AH212</f>
        <v/>
      </c>
      <c r="AJ212" s="44" t="n">
        <v>0</v>
      </c>
      <c r="AK212" s="44">
        <f>ROUND(AI212-AJ212,2)</f>
        <v/>
      </c>
      <c r="AL212" s="44">
        <f>ROUND(AP211*N(Debts!$D$12)/12,2)</f>
        <v/>
      </c>
      <c r="AM212" s="44">
        <f>MIN(N(Debts!$E$12),AP211+AL212)</f>
        <v/>
      </c>
      <c r="AN212" s="44">
        <f>AP211+AL212-AM212</f>
        <v/>
      </c>
      <c r="AO212" s="44" t="n">
        <v>0</v>
      </c>
      <c r="AP212" s="44">
        <f>ROUND(AN212-AO212,2)</f>
        <v/>
      </c>
      <c r="AQ212" s="44">
        <f>ROUND(AU211*N(Debts!$D$13)/12,2)</f>
        <v/>
      </c>
      <c r="AR212" s="44">
        <f>MIN(N(Debts!$E$13),AU211+AQ212)</f>
        <v/>
      </c>
      <c r="AS212" s="44">
        <f>AU211+AQ212-AR212</f>
        <v/>
      </c>
      <c r="AT212" s="44" t="n">
        <v>0</v>
      </c>
      <c r="AU212" s="44">
        <f>ROUND(AS212-AT212,2)</f>
        <v/>
      </c>
    </row>
    <row r="213">
      <c r="A213" s="43" t="n">
        <v>206</v>
      </c>
      <c r="B213" s="45">
        <f>EDATE(Plan!$C$7,A213-1)</f>
        <v/>
      </c>
      <c r="C213" s="46" t="n">
        <v>0</v>
      </c>
      <c r="D213" s="46">
        <f>SUMIF($H$6:$AU$6,"Interest",H213:AU213)</f>
        <v/>
      </c>
      <c r="E213" s="46">
        <f>SUMIF($H$6:$AU$6,"Min paid",H213:AU213)+SUMIF($H$6:$AU$6,"Extra paid",H213:AU213)</f>
        <v/>
      </c>
      <c r="F213" s="46">
        <f>SUMIF($H$6:$AU$6,"Balance",H213:AU213)</f>
        <v/>
      </c>
      <c r="G213" s="47">
        <f>IF(AND(F213&lt;=0.005,F212&gt;0.005),A213,"")</f>
        <v/>
      </c>
      <c r="H213" s="44">
        <f>ROUND(L212*N(Debts!$D$6)/12,2)</f>
        <v/>
      </c>
      <c r="I213" s="44">
        <f>MIN(N(Debts!$E$6),L212+H213)</f>
        <v/>
      </c>
      <c r="J213" s="44">
        <f>L212+H213-I213</f>
        <v/>
      </c>
      <c r="K213" s="44" t="n">
        <v>0</v>
      </c>
      <c r="L213" s="44">
        <f>ROUND(J213-K213,2)</f>
        <v/>
      </c>
      <c r="M213" s="44">
        <f>ROUND(Q212*N(Debts!$D$7)/12,2)</f>
        <v/>
      </c>
      <c r="N213" s="44">
        <f>MIN(N(Debts!$E$7),Q212+M213)</f>
        <v/>
      </c>
      <c r="O213" s="44">
        <f>Q212+M213-N213</f>
        <v/>
      </c>
      <c r="P213" s="44" t="n">
        <v>0</v>
      </c>
      <c r="Q213" s="44">
        <f>ROUND(O213-P213,2)</f>
        <v/>
      </c>
      <c r="R213" s="44">
        <f>ROUND(V212*N(Debts!$D$8)/12,2)</f>
        <v/>
      </c>
      <c r="S213" s="44">
        <f>MIN(N(Debts!$E$8),V212+R213)</f>
        <v/>
      </c>
      <c r="T213" s="44">
        <f>V212+R213-S213</f>
        <v/>
      </c>
      <c r="U213" s="44" t="n">
        <v>0</v>
      </c>
      <c r="V213" s="44">
        <f>ROUND(T213-U213,2)</f>
        <v/>
      </c>
      <c r="W213" s="44">
        <f>ROUND(AA212*N(Debts!$D$9)/12,2)</f>
        <v/>
      </c>
      <c r="X213" s="44">
        <f>MIN(N(Debts!$E$9),AA212+W213)</f>
        <v/>
      </c>
      <c r="Y213" s="44">
        <f>AA212+W213-X213</f>
        <v/>
      </c>
      <c r="Z213" s="44" t="n">
        <v>0</v>
      </c>
      <c r="AA213" s="44">
        <f>ROUND(Y213-Z213,2)</f>
        <v/>
      </c>
      <c r="AB213" s="44">
        <f>ROUND(AF212*N(Debts!$D$10)/12,2)</f>
        <v/>
      </c>
      <c r="AC213" s="44">
        <f>MIN(N(Debts!$E$10),AF212+AB213)</f>
        <v/>
      </c>
      <c r="AD213" s="44">
        <f>AF212+AB213-AC213</f>
        <v/>
      </c>
      <c r="AE213" s="44" t="n">
        <v>0</v>
      </c>
      <c r="AF213" s="44">
        <f>ROUND(AD213-AE213,2)</f>
        <v/>
      </c>
      <c r="AG213" s="44">
        <f>ROUND(AK212*N(Debts!$D$11)/12,2)</f>
        <v/>
      </c>
      <c r="AH213" s="44">
        <f>MIN(N(Debts!$E$11),AK212+AG213)</f>
        <v/>
      </c>
      <c r="AI213" s="44">
        <f>AK212+AG213-AH213</f>
        <v/>
      </c>
      <c r="AJ213" s="44" t="n">
        <v>0</v>
      </c>
      <c r="AK213" s="44">
        <f>ROUND(AI213-AJ213,2)</f>
        <v/>
      </c>
      <c r="AL213" s="44">
        <f>ROUND(AP212*N(Debts!$D$12)/12,2)</f>
        <v/>
      </c>
      <c r="AM213" s="44">
        <f>MIN(N(Debts!$E$12),AP212+AL213)</f>
        <v/>
      </c>
      <c r="AN213" s="44">
        <f>AP212+AL213-AM213</f>
        <v/>
      </c>
      <c r="AO213" s="44" t="n">
        <v>0</v>
      </c>
      <c r="AP213" s="44">
        <f>ROUND(AN213-AO213,2)</f>
        <v/>
      </c>
      <c r="AQ213" s="44">
        <f>ROUND(AU212*N(Debts!$D$13)/12,2)</f>
        <v/>
      </c>
      <c r="AR213" s="44">
        <f>MIN(N(Debts!$E$13),AU212+AQ213)</f>
        <v/>
      </c>
      <c r="AS213" s="44">
        <f>AU212+AQ213-AR213</f>
        <v/>
      </c>
      <c r="AT213" s="44" t="n">
        <v>0</v>
      </c>
      <c r="AU213" s="44">
        <f>ROUND(AS213-AT213,2)</f>
        <v/>
      </c>
    </row>
    <row r="214">
      <c r="A214" s="43" t="n">
        <v>207</v>
      </c>
      <c r="B214" s="45">
        <f>EDATE(Plan!$C$7,A214-1)</f>
        <v/>
      </c>
      <c r="C214" s="46" t="n">
        <v>0</v>
      </c>
      <c r="D214" s="46">
        <f>SUMIF($H$6:$AU$6,"Interest",H214:AU214)</f>
        <v/>
      </c>
      <c r="E214" s="46">
        <f>SUMIF($H$6:$AU$6,"Min paid",H214:AU214)+SUMIF($H$6:$AU$6,"Extra paid",H214:AU214)</f>
        <v/>
      </c>
      <c r="F214" s="46">
        <f>SUMIF($H$6:$AU$6,"Balance",H214:AU214)</f>
        <v/>
      </c>
      <c r="G214" s="47">
        <f>IF(AND(F214&lt;=0.005,F213&gt;0.005),A214,"")</f>
        <v/>
      </c>
      <c r="H214" s="44">
        <f>ROUND(L213*N(Debts!$D$6)/12,2)</f>
        <v/>
      </c>
      <c r="I214" s="44">
        <f>MIN(N(Debts!$E$6),L213+H214)</f>
        <v/>
      </c>
      <c r="J214" s="44">
        <f>L213+H214-I214</f>
        <v/>
      </c>
      <c r="K214" s="44" t="n">
        <v>0</v>
      </c>
      <c r="L214" s="44">
        <f>ROUND(J214-K214,2)</f>
        <v/>
      </c>
      <c r="M214" s="44">
        <f>ROUND(Q213*N(Debts!$D$7)/12,2)</f>
        <v/>
      </c>
      <c r="N214" s="44">
        <f>MIN(N(Debts!$E$7),Q213+M214)</f>
        <v/>
      </c>
      <c r="O214" s="44">
        <f>Q213+M214-N214</f>
        <v/>
      </c>
      <c r="P214" s="44" t="n">
        <v>0</v>
      </c>
      <c r="Q214" s="44">
        <f>ROUND(O214-P214,2)</f>
        <v/>
      </c>
      <c r="R214" s="44">
        <f>ROUND(V213*N(Debts!$D$8)/12,2)</f>
        <v/>
      </c>
      <c r="S214" s="44">
        <f>MIN(N(Debts!$E$8),V213+R214)</f>
        <v/>
      </c>
      <c r="T214" s="44">
        <f>V213+R214-S214</f>
        <v/>
      </c>
      <c r="U214" s="44" t="n">
        <v>0</v>
      </c>
      <c r="V214" s="44">
        <f>ROUND(T214-U214,2)</f>
        <v/>
      </c>
      <c r="W214" s="44">
        <f>ROUND(AA213*N(Debts!$D$9)/12,2)</f>
        <v/>
      </c>
      <c r="X214" s="44">
        <f>MIN(N(Debts!$E$9),AA213+W214)</f>
        <v/>
      </c>
      <c r="Y214" s="44">
        <f>AA213+W214-X214</f>
        <v/>
      </c>
      <c r="Z214" s="44" t="n">
        <v>0</v>
      </c>
      <c r="AA214" s="44">
        <f>ROUND(Y214-Z214,2)</f>
        <v/>
      </c>
      <c r="AB214" s="44">
        <f>ROUND(AF213*N(Debts!$D$10)/12,2)</f>
        <v/>
      </c>
      <c r="AC214" s="44">
        <f>MIN(N(Debts!$E$10),AF213+AB214)</f>
        <v/>
      </c>
      <c r="AD214" s="44">
        <f>AF213+AB214-AC214</f>
        <v/>
      </c>
      <c r="AE214" s="44" t="n">
        <v>0</v>
      </c>
      <c r="AF214" s="44">
        <f>ROUND(AD214-AE214,2)</f>
        <v/>
      </c>
      <c r="AG214" s="44">
        <f>ROUND(AK213*N(Debts!$D$11)/12,2)</f>
        <v/>
      </c>
      <c r="AH214" s="44">
        <f>MIN(N(Debts!$E$11),AK213+AG214)</f>
        <v/>
      </c>
      <c r="AI214" s="44">
        <f>AK213+AG214-AH214</f>
        <v/>
      </c>
      <c r="AJ214" s="44" t="n">
        <v>0</v>
      </c>
      <c r="AK214" s="44">
        <f>ROUND(AI214-AJ214,2)</f>
        <v/>
      </c>
      <c r="AL214" s="44">
        <f>ROUND(AP213*N(Debts!$D$12)/12,2)</f>
        <v/>
      </c>
      <c r="AM214" s="44">
        <f>MIN(N(Debts!$E$12),AP213+AL214)</f>
        <v/>
      </c>
      <c r="AN214" s="44">
        <f>AP213+AL214-AM214</f>
        <v/>
      </c>
      <c r="AO214" s="44" t="n">
        <v>0</v>
      </c>
      <c r="AP214" s="44">
        <f>ROUND(AN214-AO214,2)</f>
        <v/>
      </c>
      <c r="AQ214" s="44">
        <f>ROUND(AU213*N(Debts!$D$13)/12,2)</f>
        <v/>
      </c>
      <c r="AR214" s="44">
        <f>MIN(N(Debts!$E$13),AU213+AQ214)</f>
        <v/>
      </c>
      <c r="AS214" s="44">
        <f>AU213+AQ214-AR214</f>
        <v/>
      </c>
      <c r="AT214" s="44" t="n">
        <v>0</v>
      </c>
      <c r="AU214" s="44">
        <f>ROUND(AS214-AT214,2)</f>
        <v/>
      </c>
    </row>
    <row r="215">
      <c r="A215" s="43" t="n">
        <v>208</v>
      </c>
      <c r="B215" s="45">
        <f>EDATE(Plan!$C$7,A215-1)</f>
        <v/>
      </c>
      <c r="C215" s="46" t="n">
        <v>0</v>
      </c>
      <c r="D215" s="46">
        <f>SUMIF($H$6:$AU$6,"Interest",H215:AU215)</f>
        <v/>
      </c>
      <c r="E215" s="46">
        <f>SUMIF($H$6:$AU$6,"Min paid",H215:AU215)+SUMIF($H$6:$AU$6,"Extra paid",H215:AU215)</f>
        <v/>
      </c>
      <c r="F215" s="46">
        <f>SUMIF($H$6:$AU$6,"Balance",H215:AU215)</f>
        <v/>
      </c>
      <c r="G215" s="47">
        <f>IF(AND(F215&lt;=0.005,F214&gt;0.005),A215,"")</f>
        <v/>
      </c>
      <c r="H215" s="44">
        <f>ROUND(L214*N(Debts!$D$6)/12,2)</f>
        <v/>
      </c>
      <c r="I215" s="44">
        <f>MIN(N(Debts!$E$6),L214+H215)</f>
        <v/>
      </c>
      <c r="J215" s="44">
        <f>L214+H215-I215</f>
        <v/>
      </c>
      <c r="K215" s="44" t="n">
        <v>0</v>
      </c>
      <c r="L215" s="44">
        <f>ROUND(J215-K215,2)</f>
        <v/>
      </c>
      <c r="M215" s="44">
        <f>ROUND(Q214*N(Debts!$D$7)/12,2)</f>
        <v/>
      </c>
      <c r="N215" s="44">
        <f>MIN(N(Debts!$E$7),Q214+M215)</f>
        <v/>
      </c>
      <c r="O215" s="44">
        <f>Q214+M215-N215</f>
        <v/>
      </c>
      <c r="P215" s="44" t="n">
        <v>0</v>
      </c>
      <c r="Q215" s="44">
        <f>ROUND(O215-P215,2)</f>
        <v/>
      </c>
      <c r="R215" s="44">
        <f>ROUND(V214*N(Debts!$D$8)/12,2)</f>
        <v/>
      </c>
      <c r="S215" s="44">
        <f>MIN(N(Debts!$E$8),V214+R215)</f>
        <v/>
      </c>
      <c r="T215" s="44">
        <f>V214+R215-S215</f>
        <v/>
      </c>
      <c r="U215" s="44" t="n">
        <v>0</v>
      </c>
      <c r="V215" s="44">
        <f>ROUND(T215-U215,2)</f>
        <v/>
      </c>
      <c r="W215" s="44">
        <f>ROUND(AA214*N(Debts!$D$9)/12,2)</f>
        <v/>
      </c>
      <c r="X215" s="44">
        <f>MIN(N(Debts!$E$9),AA214+W215)</f>
        <v/>
      </c>
      <c r="Y215" s="44">
        <f>AA214+W215-X215</f>
        <v/>
      </c>
      <c r="Z215" s="44" t="n">
        <v>0</v>
      </c>
      <c r="AA215" s="44">
        <f>ROUND(Y215-Z215,2)</f>
        <v/>
      </c>
      <c r="AB215" s="44">
        <f>ROUND(AF214*N(Debts!$D$10)/12,2)</f>
        <v/>
      </c>
      <c r="AC215" s="44">
        <f>MIN(N(Debts!$E$10),AF214+AB215)</f>
        <v/>
      </c>
      <c r="AD215" s="44">
        <f>AF214+AB215-AC215</f>
        <v/>
      </c>
      <c r="AE215" s="44" t="n">
        <v>0</v>
      </c>
      <c r="AF215" s="44">
        <f>ROUND(AD215-AE215,2)</f>
        <v/>
      </c>
      <c r="AG215" s="44">
        <f>ROUND(AK214*N(Debts!$D$11)/12,2)</f>
        <v/>
      </c>
      <c r="AH215" s="44">
        <f>MIN(N(Debts!$E$11),AK214+AG215)</f>
        <v/>
      </c>
      <c r="AI215" s="44">
        <f>AK214+AG215-AH215</f>
        <v/>
      </c>
      <c r="AJ215" s="44" t="n">
        <v>0</v>
      </c>
      <c r="AK215" s="44">
        <f>ROUND(AI215-AJ215,2)</f>
        <v/>
      </c>
      <c r="AL215" s="44">
        <f>ROUND(AP214*N(Debts!$D$12)/12,2)</f>
        <v/>
      </c>
      <c r="AM215" s="44">
        <f>MIN(N(Debts!$E$12),AP214+AL215)</f>
        <v/>
      </c>
      <c r="AN215" s="44">
        <f>AP214+AL215-AM215</f>
        <v/>
      </c>
      <c r="AO215" s="44" t="n">
        <v>0</v>
      </c>
      <c r="AP215" s="44">
        <f>ROUND(AN215-AO215,2)</f>
        <v/>
      </c>
      <c r="AQ215" s="44">
        <f>ROUND(AU214*N(Debts!$D$13)/12,2)</f>
        <v/>
      </c>
      <c r="AR215" s="44">
        <f>MIN(N(Debts!$E$13),AU214+AQ215)</f>
        <v/>
      </c>
      <c r="AS215" s="44">
        <f>AU214+AQ215-AR215</f>
        <v/>
      </c>
      <c r="AT215" s="44" t="n">
        <v>0</v>
      </c>
      <c r="AU215" s="44">
        <f>ROUND(AS215-AT215,2)</f>
        <v/>
      </c>
    </row>
    <row r="216">
      <c r="A216" s="43" t="n">
        <v>209</v>
      </c>
      <c r="B216" s="45">
        <f>EDATE(Plan!$C$7,A216-1)</f>
        <v/>
      </c>
      <c r="C216" s="46" t="n">
        <v>0</v>
      </c>
      <c r="D216" s="46">
        <f>SUMIF($H$6:$AU$6,"Interest",H216:AU216)</f>
        <v/>
      </c>
      <c r="E216" s="46">
        <f>SUMIF($H$6:$AU$6,"Min paid",H216:AU216)+SUMIF($H$6:$AU$6,"Extra paid",H216:AU216)</f>
        <v/>
      </c>
      <c r="F216" s="46">
        <f>SUMIF($H$6:$AU$6,"Balance",H216:AU216)</f>
        <v/>
      </c>
      <c r="G216" s="47">
        <f>IF(AND(F216&lt;=0.005,F215&gt;0.005),A216,"")</f>
        <v/>
      </c>
      <c r="H216" s="44">
        <f>ROUND(L215*N(Debts!$D$6)/12,2)</f>
        <v/>
      </c>
      <c r="I216" s="44">
        <f>MIN(N(Debts!$E$6),L215+H216)</f>
        <v/>
      </c>
      <c r="J216" s="44">
        <f>L215+H216-I216</f>
        <v/>
      </c>
      <c r="K216" s="44" t="n">
        <v>0</v>
      </c>
      <c r="L216" s="44">
        <f>ROUND(J216-K216,2)</f>
        <v/>
      </c>
      <c r="M216" s="44">
        <f>ROUND(Q215*N(Debts!$D$7)/12,2)</f>
        <v/>
      </c>
      <c r="N216" s="44">
        <f>MIN(N(Debts!$E$7),Q215+M216)</f>
        <v/>
      </c>
      <c r="O216" s="44">
        <f>Q215+M216-N216</f>
        <v/>
      </c>
      <c r="P216" s="44" t="n">
        <v>0</v>
      </c>
      <c r="Q216" s="44">
        <f>ROUND(O216-P216,2)</f>
        <v/>
      </c>
      <c r="R216" s="44">
        <f>ROUND(V215*N(Debts!$D$8)/12,2)</f>
        <v/>
      </c>
      <c r="S216" s="44">
        <f>MIN(N(Debts!$E$8),V215+R216)</f>
        <v/>
      </c>
      <c r="T216" s="44">
        <f>V215+R216-S216</f>
        <v/>
      </c>
      <c r="U216" s="44" t="n">
        <v>0</v>
      </c>
      <c r="V216" s="44">
        <f>ROUND(T216-U216,2)</f>
        <v/>
      </c>
      <c r="W216" s="44">
        <f>ROUND(AA215*N(Debts!$D$9)/12,2)</f>
        <v/>
      </c>
      <c r="X216" s="44">
        <f>MIN(N(Debts!$E$9),AA215+W216)</f>
        <v/>
      </c>
      <c r="Y216" s="44">
        <f>AA215+W216-X216</f>
        <v/>
      </c>
      <c r="Z216" s="44" t="n">
        <v>0</v>
      </c>
      <c r="AA216" s="44">
        <f>ROUND(Y216-Z216,2)</f>
        <v/>
      </c>
      <c r="AB216" s="44">
        <f>ROUND(AF215*N(Debts!$D$10)/12,2)</f>
        <v/>
      </c>
      <c r="AC216" s="44">
        <f>MIN(N(Debts!$E$10),AF215+AB216)</f>
        <v/>
      </c>
      <c r="AD216" s="44">
        <f>AF215+AB216-AC216</f>
        <v/>
      </c>
      <c r="AE216" s="44" t="n">
        <v>0</v>
      </c>
      <c r="AF216" s="44">
        <f>ROUND(AD216-AE216,2)</f>
        <v/>
      </c>
      <c r="AG216" s="44">
        <f>ROUND(AK215*N(Debts!$D$11)/12,2)</f>
        <v/>
      </c>
      <c r="AH216" s="44">
        <f>MIN(N(Debts!$E$11),AK215+AG216)</f>
        <v/>
      </c>
      <c r="AI216" s="44">
        <f>AK215+AG216-AH216</f>
        <v/>
      </c>
      <c r="AJ216" s="44" t="n">
        <v>0</v>
      </c>
      <c r="AK216" s="44">
        <f>ROUND(AI216-AJ216,2)</f>
        <v/>
      </c>
      <c r="AL216" s="44">
        <f>ROUND(AP215*N(Debts!$D$12)/12,2)</f>
        <v/>
      </c>
      <c r="AM216" s="44">
        <f>MIN(N(Debts!$E$12),AP215+AL216)</f>
        <v/>
      </c>
      <c r="AN216" s="44">
        <f>AP215+AL216-AM216</f>
        <v/>
      </c>
      <c r="AO216" s="44" t="n">
        <v>0</v>
      </c>
      <c r="AP216" s="44">
        <f>ROUND(AN216-AO216,2)</f>
        <v/>
      </c>
      <c r="AQ216" s="44">
        <f>ROUND(AU215*N(Debts!$D$13)/12,2)</f>
        <v/>
      </c>
      <c r="AR216" s="44">
        <f>MIN(N(Debts!$E$13),AU215+AQ216)</f>
        <v/>
      </c>
      <c r="AS216" s="44">
        <f>AU215+AQ216-AR216</f>
        <v/>
      </c>
      <c r="AT216" s="44" t="n">
        <v>0</v>
      </c>
      <c r="AU216" s="44">
        <f>ROUND(AS216-AT216,2)</f>
        <v/>
      </c>
    </row>
    <row r="217">
      <c r="A217" s="43" t="n">
        <v>210</v>
      </c>
      <c r="B217" s="45">
        <f>EDATE(Plan!$C$7,A217-1)</f>
        <v/>
      </c>
      <c r="C217" s="46" t="n">
        <v>0</v>
      </c>
      <c r="D217" s="46">
        <f>SUMIF($H$6:$AU$6,"Interest",H217:AU217)</f>
        <v/>
      </c>
      <c r="E217" s="46">
        <f>SUMIF($H$6:$AU$6,"Min paid",H217:AU217)+SUMIF($H$6:$AU$6,"Extra paid",H217:AU217)</f>
        <v/>
      </c>
      <c r="F217" s="46">
        <f>SUMIF($H$6:$AU$6,"Balance",H217:AU217)</f>
        <v/>
      </c>
      <c r="G217" s="47">
        <f>IF(AND(F217&lt;=0.005,F216&gt;0.005),A217,"")</f>
        <v/>
      </c>
      <c r="H217" s="44">
        <f>ROUND(L216*N(Debts!$D$6)/12,2)</f>
        <v/>
      </c>
      <c r="I217" s="44">
        <f>MIN(N(Debts!$E$6),L216+H217)</f>
        <v/>
      </c>
      <c r="J217" s="44">
        <f>L216+H217-I217</f>
        <v/>
      </c>
      <c r="K217" s="44" t="n">
        <v>0</v>
      </c>
      <c r="L217" s="44">
        <f>ROUND(J217-K217,2)</f>
        <v/>
      </c>
      <c r="M217" s="44">
        <f>ROUND(Q216*N(Debts!$D$7)/12,2)</f>
        <v/>
      </c>
      <c r="N217" s="44">
        <f>MIN(N(Debts!$E$7),Q216+M217)</f>
        <v/>
      </c>
      <c r="O217" s="44">
        <f>Q216+M217-N217</f>
        <v/>
      </c>
      <c r="P217" s="44" t="n">
        <v>0</v>
      </c>
      <c r="Q217" s="44">
        <f>ROUND(O217-P217,2)</f>
        <v/>
      </c>
      <c r="R217" s="44">
        <f>ROUND(V216*N(Debts!$D$8)/12,2)</f>
        <v/>
      </c>
      <c r="S217" s="44">
        <f>MIN(N(Debts!$E$8),V216+R217)</f>
        <v/>
      </c>
      <c r="T217" s="44">
        <f>V216+R217-S217</f>
        <v/>
      </c>
      <c r="U217" s="44" t="n">
        <v>0</v>
      </c>
      <c r="V217" s="44">
        <f>ROUND(T217-U217,2)</f>
        <v/>
      </c>
      <c r="W217" s="44">
        <f>ROUND(AA216*N(Debts!$D$9)/12,2)</f>
        <v/>
      </c>
      <c r="X217" s="44">
        <f>MIN(N(Debts!$E$9),AA216+W217)</f>
        <v/>
      </c>
      <c r="Y217" s="44">
        <f>AA216+W217-X217</f>
        <v/>
      </c>
      <c r="Z217" s="44" t="n">
        <v>0</v>
      </c>
      <c r="AA217" s="44">
        <f>ROUND(Y217-Z217,2)</f>
        <v/>
      </c>
      <c r="AB217" s="44">
        <f>ROUND(AF216*N(Debts!$D$10)/12,2)</f>
        <v/>
      </c>
      <c r="AC217" s="44">
        <f>MIN(N(Debts!$E$10),AF216+AB217)</f>
        <v/>
      </c>
      <c r="AD217" s="44">
        <f>AF216+AB217-AC217</f>
        <v/>
      </c>
      <c r="AE217" s="44" t="n">
        <v>0</v>
      </c>
      <c r="AF217" s="44">
        <f>ROUND(AD217-AE217,2)</f>
        <v/>
      </c>
      <c r="AG217" s="44">
        <f>ROUND(AK216*N(Debts!$D$11)/12,2)</f>
        <v/>
      </c>
      <c r="AH217" s="44">
        <f>MIN(N(Debts!$E$11),AK216+AG217)</f>
        <v/>
      </c>
      <c r="AI217" s="44">
        <f>AK216+AG217-AH217</f>
        <v/>
      </c>
      <c r="AJ217" s="44" t="n">
        <v>0</v>
      </c>
      <c r="AK217" s="44">
        <f>ROUND(AI217-AJ217,2)</f>
        <v/>
      </c>
      <c r="AL217" s="44">
        <f>ROUND(AP216*N(Debts!$D$12)/12,2)</f>
        <v/>
      </c>
      <c r="AM217" s="44">
        <f>MIN(N(Debts!$E$12),AP216+AL217)</f>
        <v/>
      </c>
      <c r="AN217" s="44">
        <f>AP216+AL217-AM217</f>
        <v/>
      </c>
      <c r="AO217" s="44" t="n">
        <v>0</v>
      </c>
      <c r="AP217" s="44">
        <f>ROUND(AN217-AO217,2)</f>
        <v/>
      </c>
      <c r="AQ217" s="44">
        <f>ROUND(AU216*N(Debts!$D$13)/12,2)</f>
        <v/>
      </c>
      <c r="AR217" s="44">
        <f>MIN(N(Debts!$E$13),AU216+AQ217)</f>
        <v/>
      </c>
      <c r="AS217" s="44">
        <f>AU216+AQ217-AR217</f>
        <v/>
      </c>
      <c r="AT217" s="44" t="n">
        <v>0</v>
      </c>
      <c r="AU217" s="44">
        <f>ROUND(AS217-AT217,2)</f>
        <v/>
      </c>
    </row>
    <row r="218">
      <c r="A218" s="43" t="n">
        <v>211</v>
      </c>
      <c r="B218" s="45">
        <f>EDATE(Plan!$C$7,A218-1)</f>
        <v/>
      </c>
      <c r="C218" s="46" t="n">
        <v>0</v>
      </c>
      <c r="D218" s="46">
        <f>SUMIF($H$6:$AU$6,"Interest",H218:AU218)</f>
        <v/>
      </c>
      <c r="E218" s="46">
        <f>SUMIF($H$6:$AU$6,"Min paid",H218:AU218)+SUMIF($H$6:$AU$6,"Extra paid",H218:AU218)</f>
        <v/>
      </c>
      <c r="F218" s="46">
        <f>SUMIF($H$6:$AU$6,"Balance",H218:AU218)</f>
        <v/>
      </c>
      <c r="G218" s="47">
        <f>IF(AND(F218&lt;=0.005,F217&gt;0.005),A218,"")</f>
        <v/>
      </c>
      <c r="H218" s="44">
        <f>ROUND(L217*N(Debts!$D$6)/12,2)</f>
        <v/>
      </c>
      <c r="I218" s="44">
        <f>MIN(N(Debts!$E$6),L217+H218)</f>
        <v/>
      </c>
      <c r="J218" s="44">
        <f>L217+H218-I218</f>
        <v/>
      </c>
      <c r="K218" s="44" t="n">
        <v>0</v>
      </c>
      <c r="L218" s="44">
        <f>ROUND(J218-K218,2)</f>
        <v/>
      </c>
      <c r="M218" s="44">
        <f>ROUND(Q217*N(Debts!$D$7)/12,2)</f>
        <v/>
      </c>
      <c r="N218" s="44">
        <f>MIN(N(Debts!$E$7),Q217+M218)</f>
        <v/>
      </c>
      <c r="O218" s="44">
        <f>Q217+M218-N218</f>
        <v/>
      </c>
      <c r="P218" s="44" t="n">
        <v>0</v>
      </c>
      <c r="Q218" s="44">
        <f>ROUND(O218-P218,2)</f>
        <v/>
      </c>
      <c r="R218" s="44">
        <f>ROUND(V217*N(Debts!$D$8)/12,2)</f>
        <v/>
      </c>
      <c r="S218" s="44">
        <f>MIN(N(Debts!$E$8),V217+R218)</f>
        <v/>
      </c>
      <c r="T218" s="44">
        <f>V217+R218-S218</f>
        <v/>
      </c>
      <c r="U218" s="44" t="n">
        <v>0</v>
      </c>
      <c r="V218" s="44">
        <f>ROUND(T218-U218,2)</f>
        <v/>
      </c>
      <c r="W218" s="44">
        <f>ROUND(AA217*N(Debts!$D$9)/12,2)</f>
        <v/>
      </c>
      <c r="X218" s="44">
        <f>MIN(N(Debts!$E$9),AA217+W218)</f>
        <v/>
      </c>
      <c r="Y218" s="44">
        <f>AA217+W218-X218</f>
        <v/>
      </c>
      <c r="Z218" s="44" t="n">
        <v>0</v>
      </c>
      <c r="AA218" s="44">
        <f>ROUND(Y218-Z218,2)</f>
        <v/>
      </c>
      <c r="AB218" s="44">
        <f>ROUND(AF217*N(Debts!$D$10)/12,2)</f>
        <v/>
      </c>
      <c r="AC218" s="44">
        <f>MIN(N(Debts!$E$10),AF217+AB218)</f>
        <v/>
      </c>
      <c r="AD218" s="44">
        <f>AF217+AB218-AC218</f>
        <v/>
      </c>
      <c r="AE218" s="44" t="n">
        <v>0</v>
      </c>
      <c r="AF218" s="44">
        <f>ROUND(AD218-AE218,2)</f>
        <v/>
      </c>
      <c r="AG218" s="44">
        <f>ROUND(AK217*N(Debts!$D$11)/12,2)</f>
        <v/>
      </c>
      <c r="AH218" s="44">
        <f>MIN(N(Debts!$E$11),AK217+AG218)</f>
        <v/>
      </c>
      <c r="AI218" s="44">
        <f>AK217+AG218-AH218</f>
        <v/>
      </c>
      <c r="AJ218" s="44" t="n">
        <v>0</v>
      </c>
      <c r="AK218" s="44">
        <f>ROUND(AI218-AJ218,2)</f>
        <v/>
      </c>
      <c r="AL218" s="44">
        <f>ROUND(AP217*N(Debts!$D$12)/12,2)</f>
        <v/>
      </c>
      <c r="AM218" s="44">
        <f>MIN(N(Debts!$E$12),AP217+AL218)</f>
        <v/>
      </c>
      <c r="AN218" s="44">
        <f>AP217+AL218-AM218</f>
        <v/>
      </c>
      <c r="AO218" s="44" t="n">
        <v>0</v>
      </c>
      <c r="AP218" s="44">
        <f>ROUND(AN218-AO218,2)</f>
        <v/>
      </c>
      <c r="AQ218" s="44">
        <f>ROUND(AU217*N(Debts!$D$13)/12,2)</f>
        <v/>
      </c>
      <c r="AR218" s="44">
        <f>MIN(N(Debts!$E$13),AU217+AQ218)</f>
        <v/>
      </c>
      <c r="AS218" s="44">
        <f>AU217+AQ218-AR218</f>
        <v/>
      </c>
      <c r="AT218" s="44" t="n">
        <v>0</v>
      </c>
      <c r="AU218" s="44">
        <f>ROUND(AS218-AT218,2)</f>
        <v/>
      </c>
    </row>
    <row r="219">
      <c r="A219" s="43" t="n">
        <v>212</v>
      </c>
      <c r="B219" s="45">
        <f>EDATE(Plan!$C$7,A219-1)</f>
        <v/>
      </c>
      <c r="C219" s="46" t="n">
        <v>0</v>
      </c>
      <c r="D219" s="46">
        <f>SUMIF($H$6:$AU$6,"Interest",H219:AU219)</f>
        <v/>
      </c>
      <c r="E219" s="46">
        <f>SUMIF($H$6:$AU$6,"Min paid",H219:AU219)+SUMIF($H$6:$AU$6,"Extra paid",H219:AU219)</f>
        <v/>
      </c>
      <c r="F219" s="46">
        <f>SUMIF($H$6:$AU$6,"Balance",H219:AU219)</f>
        <v/>
      </c>
      <c r="G219" s="47">
        <f>IF(AND(F219&lt;=0.005,F218&gt;0.005),A219,"")</f>
        <v/>
      </c>
      <c r="H219" s="44">
        <f>ROUND(L218*N(Debts!$D$6)/12,2)</f>
        <v/>
      </c>
      <c r="I219" s="44">
        <f>MIN(N(Debts!$E$6),L218+H219)</f>
        <v/>
      </c>
      <c r="J219" s="44">
        <f>L218+H219-I219</f>
        <v/>
      </c>
      <c r="K219" s="44" t="n">
        <v>0</v>
      </c>
      <c r="L219" s="44">
        <f>ROUND(J219-K219,2)</f>
        <v/>
      </c>
      <c r="M219" s="44">
        <f>ROUND(Q218*N(Debts!$D$7)/12,2)</f>
        <v/>
      </c>
      <c r="N219" s="44">
        <f>MIN(N(Debts!$E$7),Q218+M219)</f>
        <v/>
      </c>
      <c r="O219" s="44">
        <f>Q218+M219-N219</f>
        <v/>
      </c>
      <c r="P219" s="44" t="n">
        <v>0</v>
      </c>
      <c r="Q219" s="44">
        <f>ROUND(O219-P219,2)</f>
        <v/>
      </c>
      <c r="R219" s="44">
        <f>ROUND(V218*N(Debts!$D$8)/12,2)</f>
        <v/>
      </c>
      <c r="S219" s="44">
        <f>MIN(N(Debts!$E$8),V218+R219)</f>
        <v/>
      </c>
      <c r="T219" s="44">
        <f>V218+R219-S219</f>
        <v/>
      </c>
      <c r="U219" s="44" t="n">
        <v>0</v>
      </c>
      <c r="V219" s="44">
        <f>ROUND(T219-U219,2)</f>
        <v/>
      </c>
      <c r="W219" s="44">
        <f>ROUND(AA218*N(Debts!$D$9)/12,2)</f>
        <v/>
      </c>
      <c r="X219" s="44">
        <f>MIN(N(Debts!$E$9),AA218+W219)</f>
        <v/>
      </c>
      <c r="Y219" s="44">
        <f>AA218+W219-X219</f>
        <v/>
      </c>
      <c r="Z219" s="44" t="n">
        <v>0</v>
      </c>
      <c r="AA219" s="44">
        <f>ROUND(Y219-Z219,2)</f>
        <v/>
      </c>
      <c r="AB219" s="44">
        <f>ROUND(AF218*N(Debts!$D$10)/12,2)</f>
        <v/>
      </c>
      <c r="AC219" s="44">
        <f>MIN(N(Debts!$E$10),AF218+AB219)</f>
        <v/>
      </c>
      <c r="AD219" s="44">
        <f>AF218+AB219-AC219</f>
        <v/>
      </c>
      <c r="AE219" s="44" t="n">
        <v>0</v>
      </c>
      <c r="AF219" s="44">
        <f>ROUND(AD219-AE219,2)</f>
        <v/>
      </c>
      <c r="AG219" s="44">
        <f>ROUND(AK218*N(Debts!$D$11)/12,2)</f>
        <v/>
      </c>
      <c r="AH219" s="44">
        <f>MIN(N(Debts!$E$11),AK218+AG219)</f>
        <v/>
      </c>
      <c r="AI219" s="44">
        <f>AK218+AG219-AH219</f>
        <v/>
      </c>
      <c r="AJ219" s="44" t="n">
        <v>0</v>
      </c>
      <c r="AK219" s="44">
        <f>ROUND(AI219-AJ219,2)</f>
        <v/>
      </c>
      <c r="AL219" s="44">
        <f>ROUND(AP218*N(Debts!$D$12)/12,2)</f>
        <v/>
      </c>
      <c r="AM219" s="44">
        <f>MIN(N(Debts!$E$12),AP218+AL219)</f>
        <v/>
      </c>
      <c r="AN219" s="44">
        <f>AP218+AL219-AM219</f>
        <v/>
      </c>
      <c r="AO219" s="44" t="n">
        <v>0</v>
      </c>
      <c r="AP219" s="44">
        <f>ROUND(AN219-AO219,2)</f>
        <v/>
      </c>
      <c r="AQ219" s="44">
        <f>ROUND(AU218*N(Debts!$D$13)/12,2)</f>
        <v/>
      </c>
      <c r="AR219" s="44">
        <f>MIN(N(Debts!$E$13),AU218+AQ219)</f>
        <v/>
      </c>
      <c r="AS219" s="44">
        <f>AU218+AQ219-AR219</f>
        <v/>
      </c>
      <c r="AT219" s="44" t="n">
        <v>0</v>
      </c>
      <c r="AU219" s="44">
        <f>ROUND(AS219-AT219,2)</f>
        <v/>
      </c>
    </row>
    <row r="220">
      <c r="A220" s="43" t="n">
        <v>213</v>
      </c>
      <c r="B220" s="45">
        <f>EDATE(Plan!$C$7,A220-1)</f>
        <v/>
      </c>
      <c r="C220" s="46" t="n">
        <v>0</v>
      </c>
      <c r="D220" s="46">
        <f>SUMIF($H$6:$AU$6,"Interest",H220:AU220)</f>
        <v/>
      </c>
      <c r="E220" s="46">
        <f>SUMIF($H$6:$AU$6,"Min paid",H220:AU220)+SUMIF($H$6:$AU$6,"Extra paid",H220:AU220)</f>
        <v/>
      </c>
      <c r="F220" s="46">
        <f>SUMIF($H$6:$AU$6,"Balance",H220:AU220)</f>
        <v/>
      </c>
      <c r="G220" s="47">
        <f>IF(AND(F220&lt;=0.005,F219&gt;0.005),A220,"")</f>
        <v/>
      </c>
      <c r="H220" s="44">
        <f>ROUND(L219*N(Debts!$D$6)/12,2)</f>
        <v/>
      </c>
      <c r="I220" s="44">
        <f>MIN(N(Debts!$E$6),L219+H220)</f>
        <v/>
      </c>
      <c r="J220" s="44">
        <f>L219+H220-I220</f>
        <v/>
      </c>
      <c r="K220" s="44" t="n">
        <v>0</v>
      </c>
      <c r="L220" s="44">
        <f>ROUND(J220-K220,2)</f>
        <v/>
      </c>
      <c r="M220" s="44">
        <f>ROUND(Q219*N(Debts!$D$7)/12,2)</f>
        <v/>
      </c>
      <c r="N220" s="44">
        <f>MIN(N(Debts!$E$7),Q219+M220)</f>
        <v/>
      </c>
      <c r="O220" s="44">
        <f>Q219+M220-N220</f>
        <v/>
      </c>
      <c r="P220" s="44" t="n">
        <v>0</v>
      </c>
      <c r="Q220" s="44">
        <f>ROUND(O220-P220,2)</f>
        <v/>
      </c>
      <c r="R220" s="44">
        <f>ROUND(V219*N(Debts!$D$8)/12,2)</f>
        <v/>
      </c>
      <c r="S220" s="44">
        <f>MIN(N(Debts!$E$8),V219+R220)</f>
        <v/>
      </c>
      <c r="T220" s="44">
        <f>V219+R220-S220</f>
        <v/>
      </c>
      <c r="U220" s="44" t="n">
        <v>0</v>
      </c>
      <c r="V220" s="44">
        <f>ROUND(T220-U220,2)</f>
        <v/>
      </c>
      <c r="W220" s="44">
        <f>ROUND(AA219*N(Debts!$D$9)/12,2)</f>
        <v/>
      </c>
      <c r="X220" s="44">
        <f>MIN(N(Debts!$E$9),AA219+W220)</f>
        <v/>
      </c>
      <c r="Y220" s="44">
        <f>AA219+W220-X220</f>
        <v/>
      </c>
      <c r="Z220" s="44" t="n">
        <v>0</v>
      </c>
      <c r="AA220" s="44">
        <f>ROUND(Y220-Z220,2)</f>
        <v/>
      </c>
      <c r="AB220" s="44">
        <f>ROUND(AF219*N(Debts!$D$10)/12,2)</f>
        <v/>
      </c>
      <c r="AC220" s="44">
        <f>MIN(N(Debts!$E$10),AF219+AB220)</f>
        <v/>
      </c>
      <c r="AD220" s="44">
        <f>AF219+AB220-AC220</f>
        <v/>
      </c>
      <c r="AE220" s="44" t="n">
        <v>0</v>
      </c>
      <c r="AF220" s="44">
        <f>ROUND(AD220-AE220,2)</f>
        <v/>
      </c>
      <c r="AG220" s="44">
        <f>ROUND(AK219*N(Debts!$D$11)/12,2)</f>
        <v/>
      </c>
      <c r="AH220" s="44">
        <f>MIN(N(Debts!$E$11),AK219+AG220)</f>
        <v/>
      </c>
      <c r="AI220" s="44">
        <f>AK219+AG220-AH220</f>
        <v/>
      </c>
      <c r="AJ220" s="44" t="n">
        <v>0</v>
      </c>
      <c r="AK220" s="44">
        <f>ROUND(AI220-AJ220,2)</f>
        <v/>
      </c>
      <c r="AL220" s="44">
        <f>ROUND(AP219*N(Debts!$D$12)/12,2)</f>
        <v/>
      </c>
      <c r="AM220" s="44">
        <f>MIN(N(Debts!$E$12),AP219+AL220)</f>
        <v/>
      </c>
      <c r="AN220" s="44">
        <f>AP219+AL220-AM220</f>
        <v/>
      </c>
      <c r="AO220" s="44" t="n">
        <v>0</v>
      </c>
      <c r="AP220" s="44">
        <f>ROUND(AN220-AO220,2)</f>
        <v/>
      </c>
      <c r="AQ220" s="44">
        <f>ROUND(AU219*N(Debts!$D$13)/12,2)</f>
        <v/>
      </c>
      <c r="AR220" s="44">
        <f>MIN(N(Debts!$E$13),AU219+AQ220)</f>
        <v/>
      </c>
      <c r="AS220" s="44">
        <f>AU219+AQ220-AR220</f>
        <v/>
      </c>
      <c r="AT220" s="44" t="n">
        <v>0</v>
      </c>
      <c r="AU220" s="44">
        <f>ROUND(AS220-AT220,2)</f>
        <v/>
      </c>
    </row>
    <row r="221">
      <c r="A221" s="43" t="n">
        <v>214</v>
      </c>
      <c r="B221" s="45">
        <f>EDATE(Plan!$C$7,A221-1)</f>
        <v/>
      </c>
      <c r="C221" s="46" t="n">
        <v>0</v>
      </c>
      <c r="D221" s="46">
        <f>SUMIF($H$6:$AU$6,"Interest",H221:AU221)</f>
        <v/>
      </c>
      <c r="E221" s="46">
        <f>SUMIF($H$6:$AU$6,"Min paid",H221:AU221)+SUMIF($H$6:$AU$6,"Extra paid",H221:AU221)</f>
        <v/>
      </c>
      <c r="F221" s="46">
        <f>SUMIF($H$6:$AU$6,"Balance",H221:AU221)</f>
        <v/>
      </c>
      <c r="G221" s="47">
        <f>IF(AND(F221&lt;=0.005,F220&gt;0.005),A221,"")</f>
        <v/>
      </c>
      <c r="H221" s="44">
        <f>ROUND(L220*N(Debts!$D$6)/12,2)</f>
        <v/>
      </c>
      <c r="I221" s="44">
        <f>MIN(N(Debts!$E$6),L220+H221)</f>
        <v/>
      </c>
      <c r="J221" s="44">
        <f>L220+H221-I221</f>
        <v/>
      </c>
      <c r="K221" s="44" t="n">
        <v>0</v>
      </c>
      <c r="L221" s="44">
        <f>ROUND(J221-K221,2)</f>
        <v/>
      </c>
      <c r="M221" s="44">
        <f>ROUND(Q220*N(Debts!$D$7)/12,2)</f>
        <v/>
      </c>
      <c r="N221" s="44">
        <f>MIN(N(Debts!$E$7),Q220+M221)</f>
        <v/>
      </c>
      <c r="O221" s="44">
        <f>Q220+M221-N221</f>
        <v/>
      </c>
      <c r="P221" s="44" t="n">
        <v>0</v>
      </c>
      <c r="Q221" s="44">
        <f>ROUND(O221-P221,2)</f>
        <v/>
      </c>
      <c r="R221" s="44">
        <f>ROUND(V220*N(Debts!$D$8)/12,2)</f>
        <v/>
      </c>
      <c r="S221" s="44">
        <f>MIN(N(Debts!$E$8),V220+R221)</f>
        <v/>
      </c>
      <c r="T221" s="44">
        <f>V220+R221-S221</f>
        <v/>
      </c>
      <c r="U221" s="44" t="n">
        <v>0</v>
      </c>
      <c r="V221" s="44">
        <f>ROUND(T221-U221,2)</f>
        <v/>
      </c>
      <c r="W221" s="44">
        <f>ROUND(AA220*N(Debts!$D$9)/12,2)</f>
        <v/>
      </c>
      <c r="X221" s="44">
        <f>MIN(N(Debts!$E$9),AA220+W221)</f>
        <v/>
      </c>
      <c r="Y221" s="44">
        <f>AA220+W221-X221</f>
        <v/>
      </c>
      <c r="Z221" s="44" t="n">
        <v>0</v>
      </c>
      <c r="AA221" s="44">
        <f>ROUND(Y221-Z221,2)</f>
        <v/>
      </c>
      <c r="AB221" s="44">
        <f>ROUND(AF220*N(Debts!$D$10)/12,2)</f>
        <v/>
      </c>
      <c r="AC221" s="44">
        <f>MIN(N(Debts!$E$10),AF220+AB221)</f>
        <v/>
      </c>
      <c r="AD221" s="44">
        <f>AF220+AB221-AC221</f>
        <v/>
      </c>
      <c r="AE221" s="44" t="n">
        <v>0</v>
      </c>
      <c r="AF221" s="44">
        <f>ROUND(AD221-AE221,2)</f>
        <v/>
      </c>
      <c r="AG221" s="44">
        <f>ROUND(AK220*N(Debts!$D$11)/12,2)</f>
        <v/>
      </c>
      <c r="AH221" s="44">
        <f>MIN(N(Debts!$E$11),AK220+AG221)</f>
        <v/>
      </c>
      <c r="AI221" s="44">
        <f>AK220+AG221-AH221</f>
        <v/>
      </c>
      <c r="AJ221" s="44" t="n">
        <v>0</v>
      </c>
      <c r="AK221" s="44">
        <f>ROUND(AI221-AJ221,2)</f>
        <v/>
      </c>
      <c r="AL221" s="44">
        <f>ROUND(AP220*N(Debts!$D$12)/12,2)</f>
        <v/>
      </c>
      <c r="AM221" s="44">
        <f>MIN(N(Debts!$E$12),AP220+AL221)</f>
        <v/>
      </c>
      <c r="AN221" s="44">
        <f>AP220+AL221-AM221</f>
        <v/>
      </c>
      <c r="AO221" s="44" t="n">
        <v>0</v>
      </c>
      <c r="AP221" s="44">
        <f>ROUND(AN221-AO221,2)</f>
        <v/>
      </c>
      <c r="AQ221" s="44">
        <f>ROUND(AU220*N(Debts!$D$13)/12,2)</f>
        <v/>
      </c>
      <c r="AR221" s="44">
        <f>MIN(N(Debts!$E$13),AU220+AQ221)</f>
        <v/>
      </c>
      <c r="AS221" s="44">
        <f>AU220+AQ221-AR221</f>
        <v/>
      </c>
      <c r="AT221" s="44" t="n">
        <v>0</v>
      </c>
      <c r="AU221" s="44">
        <f>ROUND(AS221-AT221,2)</f>
        <v/>
      </c>
    </row>
    <row r="222">
      <c r="A222" s="43" t="n">
        <v>215</v>
      </c>
      <c r="B222" s="45">
        <f>EDATE(Plan!$C$7,A222-1)</f>
        <v/>
      </c>
      <c r="C222" s="46" t="n">
        <v>0</v>
      </c>
      <c r="D222" s="46">
        <f>SUMIF($H$6:$AU$6,"Interest",H222:AU222)</f>
        <v/>
      </c>
      <c r="E222" s="46">
        <f>SUMIF($H$6:$AU$6,"Min paid",H222:AU222)+SUMIF($H$6:$AU$6,"Extra paid",H222:AU222)</f>
        <v/>
      </c>
      <c r="F222" s="46">
        <f>SUMIF($H$6:$AU$6,"Balance",H222:AU222)</f>
        <v/>
      </c>
      <c r="G222" s="47">
        <f>IF(AND(F222&lt;=0.005,F221&gt;0.005),A222,"")</f>
        <v/>
      </c>
      <c r="H222" s="44">
        <f>ROUND(L221*N(Debts!$D$6)/12,2)</f>
        <v/>
      </c>
      <c r="I222" s="44">
        <f>MIN(N(Debts!$E$6),L221+H222)</f>
        <v/>
      </c>
      <c r="J222" s="44">
        <f>L221+H222-I222</f>
        <v/>
      </c>
      <c r="K222" s="44" t="n">
        <v>0</v>
      </c>
      <c r="L222" s="44">
        <f>ROUND(J222-K222,2)</f>
        <v/>
      </c>
      <c r="M222" s="44">
        <f>ROUND(Q221*N(Debts!$D$7)/12,2)</f>
        <v/>
      </c>
      <c r="N222" s="44">
        <f>MIN(N(Debts!$E$7),Q221+M222)</f>
        <v/>
      </c>
      <c r="O222" s="44">
        <f>Q221+M222-N222</f>
        <v/>
      </c>
      <c r="P222" s="44" t="n">
        <v>0</v>
      </c>
      <c r="Q222" s="44">
        <f>ROUND(O222-P222,2)</f>
        <v/>
      </c>
      <c r="R222" s="44">
        <f>ROUND(V221*N(Debts!$D$8)/12,2)</f>
        <v/>
      </c>
      <c r="S222" s="44">
        <f>MIN(N(Debts!$E$8),V221+R222)</f>
        <v/>
      </c>
      <c r="T222" s="44">
        <f>V221+R222-S222</f>
        <v/>
      </c>
      <c r="U222" s="44" t="n">
        <v>0</v>
      </c>
      <c r="V222" s="44">
        <f>ROUND(T222-U222,2)</f>
        <v/>
      </c>
      <c r="W222" s="44">
        <f>ROUND(AA221*N(Debts!$D$9)/12,2)</f>
        <v/>
      </c>
      <c r="X222" s="44">
        <f>MIN(N(Debts!$E$9),AA221+W222)</f>
        <v/>
      </c>
      <c r="Y222" s="44">
        <f>AA221+W222-X222</f>
        <v/>
      </c>
      <c r="Z222" s="44" t="n">
        <v>0</v>
      </c>
      <c r="AA222" s="44">
        <f>ROUND(Y222-Z222,2)</f>
        <v/>
      </c>
      <c r="AB222" s="44">
        <f>ROUND(AF221*N(Debts!$D$10)/12,2)</f>
        <v/>
      </c>
      <c r="AC222" s="44">
        <f>MIN(N(Debts!$E$10),AF221+AB222)</f>
        <v/>
      </c>
      <c r="AD222" s="44">
        <f>AF221+AB222-AC222</f>
        <v/>
      </c>
      <c r="AE222" s="44" t="n">
        <v>0</v>
      </c>
      <c r="AF222" s="44">
        <f>ROUND(AD222-AE222,2)</f>
        <v/>
      </c>
      <c r="AG222" s="44">
        <f>ROUND(AK221*N(Debts!$D$11)/12,2)</f>
        <v/>
      </c>
      <c r="AH222" s="44">
        <f>MIN(N(Debts!$E$11),AK221+AG222)</f>
        <v/>
      </c>
      <c r="AI222" s="44">
        <f>AK221+AG222-AH222</f>
        <v/>
      </c>
      <c r="AJ222" s="44" t="n">
        <v>0</v>
      </c>
      <c r="AK222" s="44">
        <f>ROUND(AI222-AJ222,2)</f>
        <v/>
      </c>
      <c r="AL222" s="44">
        <f>ROUND(AP221*N(Debts!$D$12)/12,2)</f>
        <v/>
      </c>
      <c r="AM222" s="44">
        <f>MIN(N(Debts!$E$12),AP221+AL222)</f>
        <v/>
      </c>
      <c r="AN222" s="44">
        <f>AP221+AL222-AM222</f>
        <v/>
      </c>
      <c r="AO222" s="44" t="n">
        <v>0</v>
      </c>
      <c r="AP222" s="44">
        <f>ROUND(AN222-AO222,2)</f>
        <v/>
      </c>
      <c r="AQ222" s="44">
        <f>ROUND(AU221*N(Debts!$D$13)/12,2)</f>
        <v/>
      </c>
      <c r="AR222" s="44">
        <f>MIN(N(Debts!$E$13),AU221+AQ222)</f>
        <v/>
      </c>
      <c r="AS222" s="44">
        <f>AU221+AQ222-AR222</f>
        <v/>
      </c>
      <c r="AT222" s="44" t="n">
        <v>0</v>
      </c>
      <c r="AU222" s="44">
        <f>ROUND(AS222-AT222,2)</f>
        <v/>
      </c>
    </row>
    <row r="223">
      <c r="A223" s="43" t="n">
        <v>216</v>
      </c>
      <c r="B223" s="45">
        <f>EDATE(Plan!$C$7,A223-1)</f>
        <v/>
      </c>
      <c r="C223" s="46" t="n">
        <v>0</v>
      </c>
      <c r="D223" s="46">
        <f>SUMIF($H$6:$AU$6,"Interest",H223:AU223)</f>
        <v/>
      </c>
      <c r="E223" s="46">
        <f>SUMIF($H$6:$AU$6,"Min paid",H223:AU223)+SUMIF($H$6:$AU$6,"Extra paid",H223:AU223)</f>
        <v/>
      </c>
      <c r="F223" s="46">
        <f>SUMIF($H$6:$AU$6,"Balance",H223:AU223)</f>
        <v/>
      </c>
      <c r="G223" s="47">
        <f>IF(AND(F223&lt;=0.005,F222&gt;0.005),A223,"")</f>
        <v/>
      </c>
      <c r="H223" s="44">
        <f>ROUND(L222*N(Debts!$D$6)/12,2)</f>
        <v/>
      </c>
      <c r="I223" s="44">
        <f>MIN(N(Debts!$E$6),L222+H223)</f>
        <v/>
      </c>
      <c r="J223" s="44">
        <f>L222+H223-I223</f>
        <v/>
      </c>
      <c r="K223" s="44" t="n">
        <v>0</v>
      </c>
      <c r="L223" s="44">
        <f>ROUND(J223-K223,2)</f>
        <v/>
      </c>
      <c r="M223" s="44">
        <f>ROUND(Q222*N(Debts!$D$7)/12,2)</f>
        <v/>
      </c>
      <c r="N223" s="44">
        <f>MIN(N(Debts!$E$7),Q222+M223)</f>
        <v/>
      </c>
      <c r="O223" s="44">
        <f>Q222+M223-N223</f>
        <v/>
      </c>
      <c r="P223" s="44" t="n">
        <v>0</v>
      </c>
      <c r="Q223" s="44">
        <f>ROUND(O223-P223,2)</f>
        <v/>
      </c>
      <c r="R223" s="44">
        <f>ROUND(V222*N(Debts!$D$8)/12,2)</f>
        <v/>
      </c>
      <c r="S223" s="44">
        <f>MIN(N(Debts!$E$8),V222+R223)</f>
        <v/>
      </c>
      <c r="T223" s="44">
        <f>V222+R223-S223</f>
        <v/>
      </c>
      <c r="U223" s="44" t="n">
        <v>0</v>
      </c>
      <c r="V223" s="44">
        <f>ROUND(T223-U223,2)</f>
        <v/>
      </c>
      <c r="W223" s="44">
        <f>ROUND(AA222*N(Debts!$D$9)/12,2)</f>
        <v/>
      </c>
      <c r="X223" s="44">
        <f>MIN(N(Debts!$E$9),AA222+W223)</f>
        <v/>
      </c>
      <c r="Y223" s="44">
        <f>AA222+W223-X223</f>
        <v/>
      </c>
      <c r="Z223" s="44" t="n">
        <v>0</v>
      </c>
      <c r="AA223" s="44">
        <f>ROUND(Y223-Z223,2)</f>
        <v/>
      </c>
      <c r="AB223" s="44">
        <f>ROUND(AF222*N(Debts!$D$10)/12,2)</f>
        <v/>
      </c>
      <c r="AC223" s="44">
        <f>MIN(N(Debts!$E$10),AF222+AB223)</f>
        <v/>
      </c>
      <c r="AD223" s="44">
        <f>AF222+AB223-AC223</f>
        <v/>
      </c>
      <c r="AE223" s="44" t="n">
        <v>0</v>
      </c>
      <c r="AF223" s="44">
        <f>ROUND(AD223-AE223,2)</f>
        <v/>
      </c>
      <c r="AG223" s="44">
        <f>ROUND(AK222*N(Debts!$D$11)/12,2)</f>
        <v/>
      </c>
      <c r="AH223" s="44">
        <f>MIN(N(Debts!$E$11),AK222+AG223)</f>
        <v/>
      </c>
      <c r="AI223" s="44">
        <f>AK222+AG223-AH223</f>
        <v/>
      </c>
      <c r="AJ223" s="44" t="n">
        <v>0</v>
      </c>
      <c r="AK223" s="44">
        <f>ROUND(AI223-AJ223,2)</f>
        <v/>
      </c>
      <c r="AL223" s="44">
        <f>ROUND(AP222*N(Debts!$D$12)/12,2)</f>
        <v/>
      </c>
      <c r="AM223" s="44">
        <f>MIN(N(Debts!$E$12),AP222+AL223)</f>
        <v/>
      </c>
      <c r="AN223" s="44">
        <f>AP222+AL223-AM223</f>
        <v/>
      </c>
      <c r="AO223" s="44" t="n">
        <v>0</v>
      </c>
      <c r="AP223" s="44">
        <f>ROUND(AN223-AO223,2)</f>
        <v/>
      </c>
      <c r="AQ223" s="44">
        <f>ROUND(AU222*N(Debts!$D$13)/12,2)</f>
        <v/>
      </c>
      <c r="AR223" s="44">
        <f>MIN(N(Debts!$E$13),AU222+AQ223)</f>
        <v/>
      </c>
      <c r="AS223" s="44">
        <f>AU222+AQ223-AR223</f>
        <v/>
      </c>
      <c r="AT223" s="44" t="n">
        <v>0</v>
      </c>
      <c r="AU223" s="44">
        <f>ROUND(AS223-AT223,2)</f>
        <v/>
      </c>
    </row>
    <row r="224">
      <c r="A224" s="43" t="n">
        <v>217</v>
      </c>
      <c r="B224" s="45">
        <f>EDATE(Plan!$C$7,A224-1)</f>
        <v/>
      </c>
      <c r="C224" s="46" t="n">
        <v>0</v>
      </c>
      <c r="D224" s="46">
        <f>SUMIF($H$6:$AU$6,"Interest",H224:AU224)</f>
        <v/>
      </c>
      <c r="E224" s="46">
        <f>SUMIF($H$6:$AU$6,"Min paid",H224:AU224)+SUMIF($H$6:$AU$6,"Extra paid",H224:AU224)</f>
        <v/>
      </c>
      <c r="F224" s="46">
        <f>SUMIF($H$6:$AU$6,"Balance",H224:AU224)</f>
        <v/>
      </c>
      <c r="G224" s="47">
        <f>IF(AND(F224&lt;=0.005,F223&gt;0.005),A224,"")</f>
        <v/>
      </c>
      <c r="H224" s="44">
        <f>ROUND(L223*N(Debts!$D$6)/12,2)</f>
        <v/>
      </c>
      <c r="I224" s="44">
        <f>MIN(N(Debts!$E$6),L223+H224)</f>
        <v/>
      </c>
      <c r="J224" s="44">
        <f>L223+H224-I224</f>
        <v/>
      </c>
      <c r="K224" s="44" t="n">
        <v>0</v>
      </c>
      <c r="L224" s="44">
        <f>ROUND(J224-K224,2)</f>
        <v/>
      </c>
      <c r="M224" s="44">
        <f>ROUND(Q223*N(Debts!$D$7)/12,2)</f>
        <v/>
      </c>
      <c r="N224" s="44">
        <f>MIN(N(Debts!$E$7),Q223+M224)</f>
        <v/>
      </c>
      <c r="O224" s="44">
        <f>Q223+M224-N224</f>
        <v/>
      </c>
      <c r="P224" s="44" t="n">
        <v>0</v>
      </c>
      <c r="Q224" s="44">
        <f>ROUND(O224-P224,2)</f>
        <v/>
      </c>
      <c r="R224" s="44">
        <f>ROUND(V223*N(Debts!$D$8)/12,2)</f>
        <v/>
      </c>
      <c r="S224" s="44">
        <f>MIN(N(Debts!$E$8),V223+R224)</f>
        <v/>
      </c>
      <c r="T224" s="44">
        <f>V223+R224-S224</f>
        <v/>
      </c>
      <c r="U224" s="44" t="n">
        <v>0</v>
      </c>
      <c r="V224" s="44">
        <f>ROUND(T224-U224,2)</f>
        <v/>
      </c>
      <c r="W224" s="44">
        <f>ROUND(AA223*N(Debts!$D$9)/12,2)</f>
        <v/>
      </c>
      <c r="X224" s="44">
        <f>MIN(N(Debts!$E$9),AA223+W224)</f>
        <v/>
      </c>
      <c r="Y224" s="44">
        <f>AA223+W224-X224</f>
        <v/>
      </c>
      <c r="Z224" s="44" t="n">
        <v>0</v>
      </c>
      <c r="AA224" s="44">
        <f>ROUND(Y224-Z224,2)</f>
        <v/>
      </c>
      <c r="AB224" s="44">
        <f>ROUND(AF223*N(Debts!$D$10)/12,2)</f>
        <v/>
      </c>
      <c r="AC224" s="44">
        <f>MIN(N(Debts!$E$10),AF223+AB224)</f>
        <v/>
      </c>
      <c r="AD224" s="44">
        <f>AF223+AB224-AC224</f>
        <v/>
      </c>
      <c r="AE224" s="44" t="n">
        <v>0</v>
      </c>
      <c r="AF224" s="44">
        <f>ROUND(AD224-AE224,2)</f>
        <v/>
      </c>
      <c r="AG224" s="44">
        <f>ROUND(AK223*N(Debts!$D$11)/12,2)</f>
        <v/>
      </c>
      <c r="AH224" s="44">
        <f>MIN(N(Debts!$E$11),AK223+AG224)</f>
        <v/>
      </c>
      <c r="AI224" s="44">
        <f>AK223+AG224-AH224</f>
        <v/>
      </c>
      <c r="AJ224" s="44" t="n">
        <v>0</v>
      </c>
      <c r="AK224" s="44">
        <f>ROUND(AI224-AJ224,2)</f>
        <v/>
      </c>
      <c r="AL224" s="44">
        <f>ROUND(AP223*N(Debts!$D$12)/12,2)</f>
        <v/>
      </c>
      <c r="AM224" s="44">
        <f>MIN(N(Debts!$E$12),AP223+AL224)</f>
        <v/>
      </c>
      <c r="AN224" s="44">
        <f>AP223+AL224-AM224</f>
        <v/>
      </c>
      <c r="AO224" s="44" t="n">
        <v>0</v>
      </c>
      <c r="AP224" s="44">
        <f>ROUND(AN224-AO224,2)</f>
        <v/>
      </c>
      <c r="AQ224" s="44">
        <f>ROUND(AU223*N(Debts!$D$13)/12,2)</f>
        <v/>
      </c>
      <c r="AR224" s="44">
        <f>MIN(N(Debts!$E$13),AU223+AQ224)</f>
        <v/>
      </c>
      <c r="AS224" s="44">
        <f>AU223+AQ224-AR224</f>
        <v/>
      </c>
      <c r="AT224" s="44" t="n">
        <v>0</v>
      </c>
      <c r="AU224" s="44">
        <f>ROUND(AS224-AT224,2)</f>
        <v/>
      </c>
    </row>
    <row r="225">
      <c r="A225" s="43" t="n">
        <v>218</v>
      </c>
      <c r="B225" s="45">
        <f>EDATE(Plan!$C$7,A225-1)</f>
        <v/>
      </c>
      <c r="C225" s="46" t="n">
        <v>0</v>
      </c>
      <c r="D225" s="46">
        <f>SUMIF($H$6:$AU$6,"Interest",H225:AU225)</f>
        <v/>
      </c>
      <c r="E225" s="46">
        <f>SUMIF($H$6:$AU$6,"Min paid",H225:AU225)+SUMIF($H$6:$AU$6,"Extra paid",H225:AU225)</f>
        <v/>
      </c>
      <c r="F225" s="46">
        <f>SUMIF($H$6:$AU$6,"Balance",H225:AU225)</f>
        <v/>
      </c>
      <c r="G225" s="47">
        <f>IF(AND(F225&lt;=0.005,F224&gt;0.005),A225,"")</f>
        <v/>
      </c>
      <c r="H225" s="44">
        <f>ROUND(L224*N(Debts!$D$6)/12,2)</f>
        <v/>
      </c>
      <c r="I225" s="44">
        <f>MIN(N(Debts!$E$6),L224+H225)</f>
        <v/>
      </c>
      <c r="J225" s="44">
        <f>L224+H225-I225</f>
        <v/>
      </c>
      <c r="K225" s="44" t="n">
        <v>0</v>
      </c>
      <c r="L225" s="44">
        <f>ROUND(J225-K225,2)</f>
        <v/>
      </c>
      <c r="M225" s="44">
        <f>ROUND(Q224*N(Debts!$D$7)/12,2)</f>
        <v/>
      </c>
      <c r="N225" s="44">
        <f>MIN(N(Debts!$E$7),Q224+M225)</f>
        <v/>
      </c>
      <c r="O225" s="44">
        <f>Q224+M225-N225</f>
        <v/>
      </c>
      <c r="P225" s="44" t="n">
        <v>0</v>
      </c>
      <c r="Q225" s="44">
        <f>ROUND(O225-P225,2)</f>
        <v/>
      </c>
      <c r="R225" s="44">
        <f>ROUND(V224*N(Debts!$D$8)/12,2)</f>
        <v/>
      </c>
      <c r="S225" s="44">
        <f>MIN(N(Debts!$E$8),V224+R225)</f>
        <v/>
      </c>
      <c r="T225" s="44">
        <f>V224+R225-S225</f>
        <v/>
      </c>
      <c r="U225" s="44" t="n">
        <v>0</v>
      </c>
      <c r="V225" s="44">
        <f>ROUND(T225-U225,2)</f>
        <v/>
      </c>
      <c r="W225" s="44">
        <f>ROUND(AA224*N(Debts!$D$9)/12,2)</f>
        <v/>
      </c>
      <c r="X225" s="44">
        <f>MIN(N(Debts!$E$9),AA224+W225)</f>
        <v/>
      </c>
      <c r="Y225" s="44">
        <f>AA224+W225-X225</f>
        <v/>
      </c>
      <c r="Z225" s="44" t="n">
        <v>0</v>
      </c>
      <c r="AA225" s="44">
        <f>ROUND(Y225-Z225,2)</f>
        <v/>
      </c>
      <c r="AB225" s="44">
        <f>ROUND(AF224*N(Debts!$D$10)/12,2)</f>
        <v/>
      </c>
      <c r="AC225" s="44">
        <f>MIN(N(Debts!$E$10),AF224+AB225)</f>
        <v/>
      </c>
      <c r="AD225" s="44">
        <f>AF224+AB225-AC225</f>
        <v/>
      </c>
      <c r="AE225" s="44" t="n">
        <v>0</v>
      </c>
      <c r="AF225" s="44">
        <f>ROUND(AD225-AE225,2)</f>
        <v/>
      </c>
      <c r="AG225" s="44">
        <f>ROUND(AK224*N(Debts!$D$11)/12,2)</f>
        <v/>
      </c>
      <c r="AH225" s="44">
        <f>MIN(N(Debts!$E$11),AK224+AG225)</f>
        <v/>
      </c>
      <c r="AI225" s="44">
        <f>AK224+AG225-AH225</f>
        <v/>
      </c>
      <c r="AJ225" s="44" t="n">
        <v>0</v>
      </c>
      <c r="AK225" s="44">
        <f>ROUND(AI225-AJ225,2)</f>
        <v/>
      </c>
      <c r="AL225" s="44">
        <f>ROUND(AP224*N(Debts!$D$12)/12,2)</f>
        <v/>
      </c>
      <c r="AM225" s="44">
        <f>MIN(N(Debts!$E$12),AP224+AL225)</f>
        <v/>
      </c>
      <c r="AN225" s="44">
        <f>AP224+AL225-AM225</f>
        <v/>
      </c>
      <c r="AO225" s="44" t="n">
        <v>0</v>
      </c>
      <c r="AP225" s="44">
        <f>ROUND(AN225-AO225,2)</f>
        <v/>
      </c>
      <c r="AQ225" s="44">
        <f>ROUND(AU224*N(Debts!$D$13)/12,2)</f>
        <v/>
      </c>
      <c r="AR225" s="44">
        <f>MIN(N(Debts!$E$13),AU224+AQ225)</f>
        <v/>
      </c>
      <c r="AS225" s="44">
        <f>AU224+AQ225-AR225</f>
        <v/>
      </c>
      <c r="AT225" s="44" t="n">
        <v>0</v>
      </c>
      <c r="AU225" s="44">
        <f>ROUND(AS225-AT225,2)</f>
        <v/>
      </c>
    </row>
    <row r="226">
      <c r="A226" s="43" t="n">
        <v>219</v>
      </c>
      <c r="B226" s="45">
        <f>EDATE(Plan!$C$7,A226-1)</f>
        <v/>
      </c>
      <c r="C226" s="46" t="n">
        <v>0</v>
      </c>
      <c r="D226" s="46">
        <f>SUMIF($H$6:$AU$6,"Interest",H226:AU226)</f>
        <v/>
      </c>
      <c r="E226" s="46">
        <f>SUMIF($H$6:$AU$6,"Min paid",H226:AU226)+SUMIF($H$6:$AU$6,"Extra paid",H226:AU226)</f>
        <v/>
      </c>
      <c r="F226" s="46">
        <f>SUMIF($H$6:$AU$6,"Balance",H226:AU226)</f>
        <v/>
      </c>
      <c r="G226" s="47">
        <f>IF(AND(F226&lt;=0.005,F225&gt;0.005),A226,"")</f>
        <v/>
      </c>
      <c r="H226" s="44">
        <f>ROUND(L225*N(Debts!$D$6)/12,2)</f>
        <v/>
      </c>
      <c r="I226" s="44">
        <f>MIN(N(Debts!$E$6),L225+H226)</f>
        <v/>
      </c>
      <c r="J226" s="44">
        <f>L225+H226-I226</f>
        <v/>
      </c>
      <c r="K226" s="44" t="n">
        <v>0</v>
      </c>
      <c r="L226" s="44">
        <f>ROUND(J226-K226,2)</f>
        <v/>
      </c>
      <c r="M226" s="44">
        <f>ROUND(Q225*N(Debts!$D$7)/12,2)</f>
        <v/>
      </c>
      <c r="N226" s="44">
        <f>MIN(N(Debts!$E$7),Q225+M226)</f>
        <v/>
      </c>
      <c r="O226" s="44">
        <f>Q225+M226-N226</f>
        <v/>
      </c>
      <c r="P226" s="44" t="n">
        <v>0</v>
      </c>
      <c r="Q226" s="44">
        <f>ROUND(O226-P226,2)</f>
        <v/>
      </c>
      <c r="R226" s="44">
        <f>ROUND(V225*N(Debts!$D$8)/12,2)</f>
        <v/>
      </c>
      <c r="S226" s="44">
        <f>MIN(N(Debts!$E$8),V225+R226)</f>
        <v/>
      </c>
      <c r="T226" s="44">
        <f>V225+R226-S226</f>
        <v/>
      </c>
      <c r="U226" s="44" t="n">
        <v>0</v>
      </c>
      <c r="V226" s="44">
        <f>ROUND(T226-U226,2)</f>
        <v/>
      </c>
      <c r="W226" s="44">
        <f>ROUND(AA225*N(Debts!$D$9)/12,2)</f>
        <v/>
      </c>
      <c r="X226" s="44">
        <f>MIN(N(Debts!$E$9),AA225+W226)</f>
        <v/>
      </c>
      <c r="Y226" s="44">
        <f>AA225+W226-X226</f>
        <v/>
      </c>
      <c r="Z226" s="44" t="n">
        <v>0</v>
      </c>
      <c r="AA226" s="44">
        <f>ROUND(Y226-Z226,2)</f>
        <v/>
      </c>
      <c r="AB226" s="44">
        <f>ROUND(AF225*N(Debts!$D$10)/12,2)</f>
        <v/>
      </c>
      <c r="AC226" s="44">
        <f>MIN(N(Debts!$E$10),AF225+AB226)</f>
        <v/>
      </c>
      <c r="AD226" s="44">
        <f>AF225+AB226-AC226</f>
        <v/>
      </c>
      <c r="AE226" s="44" t="n">
        <v>0</v>
      </c>
      <c r="AF226" s="44">
        <f>ROUND(AD226-AE226,2)</f>
        <v/>
      </c>
      <c r="AG226" s="44">
        <f>ROUND(AK225*N(Debts!$D$11)/12,2)</f>
        <v/>
      </c>
      <c r="AH226" s="44">
        <f>MIN(N(Debts!$E$11),AK225+AG226)</f>
        <v/>
      </c>
      <c r="AI226" s="44">
        <f>AK225+AG226-AH226</f>
        <v/>
      </c>
      <c r="AJ226" s="44" t="n">
        <v>0</v>
      </c>
      <c r="AK226" s="44">
        <f>ROUND(AI226-AJ226,2)</f>
        <v/>
      </c>
      <c r="AL226" s="44">
        <f>ROUND(AP225*N(Debts!$D$12)/12,2)</f>
        <v/>
      </c>
      <c r="AM226" s="44">
        <f>MIN(N(Debts!$E$12),AP225+AL226)</f>
        <v/>
      </c>
      <c r="AN226" s="44">
        <f>AP225+AL226-AM226</f>
        <v/>
      </c>
      <c r="AO226" s="44" t="n">
        <v>0</v>
      </c>
      <c r="AP226" s="44">
        <f>ROUND(AN226-AO226,2)</f>
        <v/>
      </c>
      <c r="AQ226" s="44">
        <f>ROUND(AU225*N(Debts!$D$13)/12,2)</f>
        <v/>
      </c>
      <c r="AR226" s="44">
        <f>MIN(N(Debts!$E$13),AU225+AQ226)</f>
        <v/>
      </c>
      <c r="AS226" s="44">
        <f>AU225+AQ226-AR226</f>
        <v/>
      </c>
      <c r="AT226" s="44" t="n">
        <v>0</v>
      </c>
      <c r="AU226" s="44">
        <f>ROUND(AS226-AT226,2)</f>
        <v/>
      </c>
    </row>
    <row r="227">
      <c r="A227" s="43" t="n">
        <v>220</v>
      </c>
      <c r="B227" s="45">
        <f>EDATE(Plan!$C$7,A227-1)</f>
        <v/>
      </c>
      <c r="C227" s="46" t="n">
        <v>0</v>
      </c>
      <c r="D227" s="46">
        <f>SUMIF($H$6:$AU$6,"Interest",H227:AU227)</f>
        <v/>
      </c>
      <c r="E227" s="46">
        <f>SUMIF($H$6:$AU$6,"Min paid",H227:AU227)+SUMIF($H$6:$AU$6,"Extra paid",H227:AU227)</f>
        <v/>
      </c>
      <c r="F227" s="46">
        <f>SUMIF($H$6:$AU$6,"Balance",H227:AU227)</f>
        <v/>
      </c>
      <c r="G227" s="47">
        <f>IF(AND(F227&lt;=0.005,F226&gt;0.005),A227,"")</f>
        <v/>
      </c>
      <c r="H227" s="44">
        <f>ROUND(L226*N(Debts!$D$6)/12,2)</f>
        <v/>
      </c>
      <c r="I227" s="44">
        <f>MIN(N(Debts!$E$6),L226+H227)</f>
        <v/>
      </c>
      <c r="J227" s="44">
        <f>L226+H227-I227</f>
        <v/>
      </c>
      <c r="K227" s="44" t="n">
        <v>0</v>
      </c>
      <c r="L227" s="44">
        <f>ROUND(J227-K227,2)</f>
        <v/>
      </c>
      <c r="M227" s="44">
        <f>ROUND(Q226*N(Debts!$D$7)/12,2)</f>
        <v/>
      </c>
      <c r="N227" s="44">
        <f>MIN(N(Debts!$E$7),Q226+M227)</f>
        <v/>
      </c>
      <c r="O227" s="44">
        <f>Q226+M227-N227</f>
        <v/>
      </c>
      <c r="P227" s="44" t="n">
        <v>0</v>
      </c>
      <c r="Q227" s="44">
        <f>ROUND(O227-P227,2)</f>
        <v/>
      </c>
      <c r="R227" s="44">
        <f>ROUND(V226*N(Debts!$D$8)/12,2)</f>
        <v/>
      </c>
      <c r="S227" s="44">
        <f>MIN(N(Debts!$E$8),V226+R227)</f>
        <v/>
      </c>
      <c r="T227" s="44">
        <f>V226+R227-S227</f>
        <v/>
      </c>
      <c r="U227" s="44" t="n">
        <v>0</v>
      </c>
      <c r="V227" s="44">
        <f>ROUND(T227-U227,2)</f>
        <v/>
      </c>
      <c r="W227" s="44">
        <f>ROUND(AA226*N(Debts!$D$9)/12,2)</f>
        <v/>
      </c>
      <c r="X227" s="44">
        <f>MIN(N(Debts!$E$9),AA226+W227)</f>
        <v/>
      </c>
      <c r="Y227" s="44">
        <f>AA226+W227-X227</f>
        <v/>
      </c>
      <c r="Z227" s="44" t="n">
        <v>0</v>
      </c>
      <c r="AA227" s="44">
        <f>ROUND(Y227-Z227,2)</f>
        <v/>
      </c>
      <c r="AB227" s="44">
        <f>ROUND(AF226*N(Debts!$D$10)/12,2)</f>
        <v/>
      </c>
      <c r="AC227" s="44">
        <f>MIN(N(Debts!$E$10),AF226+AB227)</f>
        <v/>
      </c>
      <c r="AD227" s="44">
        <f>AF226+AB227-AC227</f>
        <v/>
      </c>
      <c r="AE227" s="44" t="n">
        <v>0</v>
      </c>
      <c r="AF227" s="44">
        <f>ROUND(AD227-AE227,2)</f>
        <v/>
      </c>
      <c r="AG227" s="44">
        <f>ROUND(AK226*N(Debts!$D$11)/12,2)</f>
        <v/>
      </c>
      <c r="AH227" s="44">
        <f>MIN(N(Debts!$E$11),AK226+AG227)</f>
        <v/>
      </c>
      <c r="AI227" s="44">
        <f>AK226+AG227-AH227</f>
        <v/>
      </c>
      <c r="AJ227" s="44" t="n">
        <v>0</v>
      </c>
      <c r="AK227" s="44">
        <f>ROUND(AI227-AJ227,2)</f>
        <v/>
      </c>
      <c r="AL227" s="44">
        <f>ROUND(AP226*N(Debts!$D$12)/12,2)</f>
        <v/>
      </c>
      <c r="AM227" s="44">
        <f>MIN(N(Debts!$E$12),AP226+AL227)</f>
        <v/>
      </c>
      <c r="AN227" s="44">
        <f>AP226+AL227-AM227</f>
        <v/>
      </c>
      <c r="AO227" s="44" t="n">
        <v>0</v>
      </c>
      <c r="AP227" s="44">
        <f>ROUND(AN227-AO227,2)</f>
        <v/>
      </c>
      <c r="AQ227" s="44">
        <f>ROUND(AU226*N(Debts!$D$13)/12,2)</f>
        <v/>
      </c>
      <c r="AR227" s="44">
        <f>MIN(N(Debts!$E$13),AU226+AQ227)</f>
        <v/>
      </c>
      <c r="AS227" s="44">
        <f>AU226+AQ227-AR227</f>
        <v/>
      </c>
      <c r="AT227" s="44" t="n">
        <v>0</v>
      </c>
      <c r="AU227" s="44">
        <f>ROUND(AS227-AT227,2)</f>
        <v/>
      </c>
    </row>
    <row r="228">
      <c r="A228" s="43" t="n">
        <v>221</v>
      </c>
      <c r="B228" s="45">
        <f>EDATE(Plan!$C$7,A228-1)</f>
        <v/>
      </c>
      <c r="C228" s="46" t="n">
        <v>0</v>
      </c>
      <c r="D228" s="46">
        <f>SUMIF($H$6:$AU$6,"Interest",H228:AU228)</f>
        <v/>
      </c>
      <c r="E228" s="46">
        <f>SUMIF($H$6:$AU$6,"Min paid",H228:AU228)+SUMIF($H$6:$AU$6,"Extra paid",H228:AU228)</f>
        <v/>
      </c>
      <c r="F228" s="46">
        <f>SUMIF($H$6:$AU$6,"Balance",H228:AU228)</f>
        <v/>
      </c>
      <c r="G228" s="47">
        <f>IF(AND(F228&lt;=0.005,F227&gt;0.005),A228,"")</f>
        <v/>
      </c>
      <c r="H228" s="44">
        <f>ROUND(L227*N(Debts!$D$6)/12,2)</f>
        <v/>
      </c>
      <c r="I228" s="44">
        <f>MIN(N(Debts!$E$6),L227+H228)</f>
        <v/>
      </c>
      <c r="J228" s="44">
        <f>L227+H228-I228</f>
        <v/>
      </c>
      <c r="K228" s="44" t="n">
        <v>0</v>
      </c>
      <c r="L228" s="44">
        <f>ROUND(J228-K228,2)</f>
        <v/>
      </c>
      <c r="M228" s="44">
        <f>ROUND(Q227*N(Debts!$D$7)/12,2)</f>
        <v/>
      </c>
      <c r="N228" s="44">
        <f>MIN(N(Debts!$E$7),Q227+M228)</f>
        <v/>
      </c>
      <c r="O228" s="44">
        <f>Q227+M228-N228</f>
        <v/>
      </c>
      <c r="P228" s="44" t="n">
        <v>0</v>
      </c>
      <c r="Q228" s="44">
        <f>ROUND(O228-P228,2)</f>
        <v/>
      </c>
      <c r="R228" s="44">
        <f>ROUND(V227*N(Debts!$D$8)/12,2)</f>
        <v/>
      </c>
      <c r="S228" s="44">
        <f>MIN(N(Debts!$E$8),V227+R228)</f>
        <v/>
      </c>
      <c r="T228" s="44">
        <f>V227+R228-S228</f>
        <v/>
      </c>
      <c r="U228" s="44" t="n">
        <v>0</v>
      </c>
      <c r="V228" s="44">
        <f>ROUND(T228-U228,2)</f>
        <v/>
      </c>
      <c r="W228" s="44">
        <f>ROUND(AA227*N(Debts!$D$9)/12,2)</f>
        <v/>
      </c>
      <c r="X228" s="44">
        <f>MIN(N(Debts!$E$9),AA227+W228)</f>
        <v/>
      </c>
      <c r="Y228" s="44">
        <f>AA227+W228-X228</f>
        <v/>
      </c>
      <c r="Z228" s="44" t="n">
        <v>0</v>
      </c>
      <c r="AA228" s="44">
        <f>ROUND(Y228-Z228,2)</f>
        <v/>
      </c>
      <c r="AB228" s="44">
        <f>ROUND(AF227*N(Debts!$D$10)/12,2)</f>
        <v/>
      </c>
      <c r="AC228" s="44">
        <f>MIN(N(Debts!$E$10),AF227+AB228)</f>
        <v/>
      </c>
      <c r="AD228" s="44">
        <f>AF227+AB228-AC228</f>
        <v/>
      </c>
      <c r="AE228" s="44" t="n">
        <v>0</v>
      </c>
      <c r="AF228" s="44">
        <f>ROUND(AD228-AE228,2)</f>
        <v/>
      </c>
      <c r="AG228" s="44">
        <f>ROUND(AK227*N(Debts!$D$11)/12,2)</f>
        <v/>
      </c>
      <c r="AH228" s="44">
        <f>MIN(N(Debts!$E$11),AK227+AG228)</f>
        <v/>
      </c>
      <c r="AI228" s="44">
        <f>AK227+AG228-AH228</f>
        <v/>
      </c>
      <c r="AJ228" s="44" t="n">
        <v>0</v>
      </c>
      <c r="AK228" s="44">
        <f>ROUND(AI228-AJ228,2)</f>
        <v/>
      </c>
      <c r="AL228" s="44">
        <f>ROUND(AP227*N(Debts!$D$12)/12,2)</f>
        <v/>
      </c>
      <c r="AM228" s="44">
        <f>MIN(N(Debts!$E$12),AP227+AL228)</f>
        <v/>
      </c>
      <c r="AN228" s="44">
        <f>AP227+AL228-AM228</f>
        <v/>
      </c>
      <c r="AO228" s="44" t="n">
        <v>0</v>
      </c>
      <c r="AP228" s="44">
        <f>ROUND(AN228-AO228,2)</f>
        <v/>
      </c>
      <c r="AQ228" s="44">
        <f>ROUND(AU227*N(Debts!$D$13)/12,2)</f>
        <v/>
      </c>
      <c r="AR228" s="44">
        <f>MIN(N(Debts!$E$13),AU227+AQ228)</f>
        <v/>
      </c>
      <c r="AS228" s="44">
        <f>AU227+AQ228-AR228</f>
        <v/>
      </c>
      <c r="AT228" s="44" t="n">
        <v>0</v>
      </c>
      <c r="AU228" s="44">
        <f>ROUND(AS228-AT228,2)</f>
        <v/>
      </c>
    </row>
    <row r="229">
      <c r="A229" s="43" t="n">
        <v>222</v>
      </c>
      <c r="B229" s="45">
        <f>EDATE(Plan!$C$7,A229-1)</f>
        <v/>
      </c>
      <c r="C229" s="46" t="n">
        <v>0</v>
      </c>
      <c r="D229" s="46">
        <f>SUMIF($H$6:$AU$6,"Interest",H229:AU229)</f>
        <v/>
      </c>
      <c r="E229" s="46">
        <f>SUMIF($H$6:$AU$6,"Min paid",H229:AU229)+SUMIF($H$6:$AU$6,"Extra paid",H229:AU229)</f>
        <v/>
      </c>
      <c r="F229" s="46">
        <f>SUMIF($H$6:$AU$6,"Balance",H229:AU229)</f>
        <v/>
      </c>
      <c r="G229" s="47">
        <f>IF(AND(F229&lt;=0.005,F228&gt;0.005),A229,"")</f>
        <v/>
      </c>
      <c r="H229" s="44">
        <f>ROUND(L228*N(Debts!$D$6)/12,2)</f>
        <v/>
      </c>
      <c r="I229" s="44">
        <f>MIN(N(Debts!$E$6),L228+H229)</f>
        <v/>
      </c>
      <c r="J229" s="44">
        <f>L228+H229-I229</f>
        <v/>
      </c>
      <c r="K229" s="44" t="n">
        <v>0</v>
      </c>
      <c r="L229" s="44">
        <f>ROUND(J229-K229,2)</f>
        <v/>
      </c>
      <c r="M229" s="44">
        <f>ROUND(Q228*N(Debts!$D$7)/12,2)</f>
        <v/>
      </c>
      <c r="N229" s="44">
        <f>MIN(N(Debts!$E$7),Q228+M229)</f>
        <v/>
      </c>
      <c r="O229" s="44">
        <f>Q228+M229-N229</f>
        <v/>
      </c>
      <c r="P229" s="44" t="n">
        <v>0</v>
      </c>
      <c r="Q229" s="44">
        <f>ROUND(O229-P229,2)</f>
        <v/>
      </c>
      <c r="R229" s="44">
        <f>ROUND(V228*N(Debts!$D$8)/12,2)</f>
        <v/>
      </c>
      <c r="S229" s="44">
        <f>MIN(N(Debts!$E$8),V228+R229)</f>
        <v/>
      </c>
      <c r="T229" s="44">
        <f>V228+R229-S229</f>
        <v/>
      </c>
      <c r="U229" s="44" t="n">
        <v>0</v>
      </c>
      <c r="V229" s="44">
        <f>ROUND(T229-U229,2)</f>
        <v/>
      </c>
      <c r="W229" s="44">
        <f>ROUND(AA228*N(Debts!$D$9)/12,2)</f>
        <v/>
      </c>
      <c r="X229" s="44">
        <f>MIN(N(Debts!$E$9),AA228+W229)</f>
        <v/>
      </c>
      <c r="Y229" s="44">
        <f>AA228+W229-X229</f>
        <v/>
      </c>
      <c r="Z229" s="44" t="n">
        <v>0</v>
      </c>
      <c r="AA229" s="44">
        <f>ROUND(Y229-Z229,2)</f>
        <v/>
      </c>
      <c r="AB229" s="44">
        <f>ROUND(AF228*N(Debts!$D$10)/12,2)</f>
        <v/>
      </c>
      <c r="AC229" s="44">
        <f>MIN(N(Debts!$E$10),AF228+AB229)</f>
        <v/>
      </c>
      <c r="AD229" s="44">
        <f>AF228+AB229-AC229</f>
        <v/>
      </c>
      <c r="AE229" s="44" t="n">
        <v>0</v>
      </c>
      <c r="AF229" s="44">
        <f>ROUND(AD229-AE229,2)</f>
        <v/>
      </c>
      <c r="AG229" s="44">
        <f>ROUND(AK228*N(Debts!$D$11)/12,2)</f>
        <v/>
      </c>
      <c r="AH229" s="44">
        <f>MIN(N(Debts!$E$11),AK228+AG229)</f>
        <v/>
      </c>
      <c r="AI229" s="44">
        <f>AK228+AG229-AH229</f>
        <v/>
      </c>
      <c r="AJ229" s="44" t="n">
        <v>0</v>
      </c>
      <c r="AK229" s="44">
        <f>ROUND(AI229-AJ229,2)</f>
        <v/>
      </c>
      <c r="AL229" s="44">
        <f>ROUND(AP228*N(Debts!$D$12)/12,2)</f>
        <v/>
      </c>
      <c r="AM229" s="44">
        <f>MIN(N(Debts!$E$12),AP228+AL229)</f>
        <v/>
      </c>
      <c r="AN229" s="44">
        <f>AP228+AL229-AM229</f>
        <v/>
      </c>
      <c r="AO229" s="44" t="n">
        <v>0</v>
      </c>
      <c r="AP229" s="44">
        <f>ROUND(AN229-AO229,2)</f>
        <v/>
      </c>
      <c r="AQ229" s="44">
        <f>ROUND(AU228*N(Debts!$D$13)/12,2)</f>
        <v/>
      </c>
      <c r="AR229" s="44">
        <f>MIN(N(Debts!$E$13),AU228+AQ229)</f>
        <v/>
      </c>
      <c r="AS229" s="44">
        <f>AU228+AQ229-AR229</f>
        <v/>
      </c>
      <c r="AT229" s="44" t="n">
        <v>0</v>
      </c>
      <c r="AU229" s="44">
        <f>ROUND(AS229-AT229,2)</f>
        <v/>
      </c>
    </row>
    <row r="230">
      <c r="A230" s="43" t="n">
        <v>223</v>
      </c>
      <c r="B230" s="45">
        <f>EDATE(Plan!$C$7,A230-1)</f>
        <v/>
      </c>
      <c r="C230" s="46" t="n">
        <v>0</v>
      </c>
      <c r="D230" s="46">
        <f>SUMIF($H$6:$AU$6,"Interest",H230:AU230)</f>
        <v/>
      </c>
      <c r="E230" s="46">
        <f>SUMIF($H$6:$AU$6,"Min paid",H230:AU230)+SUMIF($H$6:$AU$6,"Extra paid",H230:AU230)</f>
        <v/>
      </c>
      <c r="F230" s="46">
        <f>SUMIF($H$6:$AU$6,"Balance",H230:AU230)</f>
        <v/>
      </c>
      <c r="G230" s="47">
        <f>IF(AND(F230&lt;=0.005,F229&gt;0.005),A230,"")</f>
        <v/>
      </c>
      <c r="H230" s="44">
        <f>ROUND(L229*N(Debts!$D$6)/12,2)</f>
        <v/>
      </c>
      <c r="I230" s="44">
        <f>MIN(N(Debts!$E$6),L229+H230)</f>
        <v/>
      </c>
      <c r="J230" s="44">
        <f>L229+H230-I230</f>
        <v/>
      </c>
      <c r="K230" s="44" t="n">
        <v>0</v>
      </c>
      <c r="L230" s="44">
        <f>ROUND(J230-K230,2)</f>
        <v/>
      </c>
      <c r="M230" s="44">
        <f>ROUND(Q229*N(Debts!$D$7)/12,2)</f>
        <v/>
      </c>
      <c r="N230" s="44">
        <f>MIN(N(Debts!$E$7),Q229+M230)</f>
        <v/>
      </c>
      <c r="O230" s="44">
        <f>Q229+M230-N230</f>
        <v/>
      </c>
      <c r="P230" s="44" t="n">
        <v>0</v>
      </c>
      <c r="Q230" s="44">
        <f>ROUND(O230-P230,2)</f>
        <v/>
      </c>
      <c r="R230" s="44">
        <f>ROUND(V229*N(Debts!$D$8)/12,2)</f>
        <v/>
      </c>
      <c r="S230" s="44">
        <f>MIN(N(Debts!$E$8),V229+R230)</f>
        <v/>
      </c>
      <c r="T230" s="44">
        <f>V229+R230-S230</f>
        <v/>
      </c>
      <c r="U230" s="44" t="n">
        <v>0</v>
      </c>
      <c r="V230" s="44">
        <f>ROUND(T230-U230,2)</f>
        <v/>
      </c>
      <c r="W230" s="44">
        <f>ROUND(AA229*N(Debts!$D$9)/12,2)</f>
        <v/>
      </c>
      <c r="X230" s="44">
        <f>MIN(N(Debts!$E$9),AA229+W230)</f>
        <v/>
      </c>
      <c r="Y230" s="44">
        <f>AA229+W230-X230</f>
        <v/>
      </c>
      <c r="Z230" s="44" t="n">
        <v>0</v>
      </c>
      <c r="AA230" s="44">
        <f>ROUND(Y230-Z230,2)</f>
        <v/>
      </c>
      <c r="AB230" s="44">
        <f>ROUND(AF229*N(Debts!$D$10)/12,2)</f>
        <v/>
      </c>
      <c r="AC230" s="44">
        <f>MIN(N(Debts!$E$10),AF229+AB230)</f>
        <v/>
      </c>
      <c r="AD230" s="44">
        <f>AF229+AB230-AC230</f>
        <v/>
      </c>
      <c r="AE230" s="44" t="n">
        <v>0</v>
      </c>
      <c r="AF230" s="44">
        <f>ROUND(AD230-AE230,2)</f>
        <v/>
      </c>
      <c r="AG230" s="44">
        <f>ROUND(AK229*N(Debts!$D$11)/12,2)</f>
        <v/>
      </c>
      <c r="AH230" s="44">
        <f>MIN(N(Debts!$E$11),AK229+AG230)</f>
        <v/>
      </c>
      <c r="AI230" s="44">
        <f>AK229+AG230-AH230</f>
        <v/>
      </c>
      <c r="AJ230" s="44" t="n">
        <v>0</v>
      </c>
      <c r="AK230" s="44">
        <f>ROUND(AI230-AJ230,2)</f>
        <v/>
      </c>
      <c r="AL230" s="44">
        <f>ROUND(AP229*N(Debts!$D$12)/12,2)</f>
        <v/>
      </c>
      <c r="AM230" s="44">
        <f>MIN(N(Debts!$E$12),AP229+AL230)</f>
        <v/>
      </c>
      <c r="AN230" s="44">
        <f>AP229+AL230-AM230</f>
        <v/>
      </c>
      <c r="AO230" s="44" t="n">
        <v>0</v>
      </c>
      <c r="AP230" s="44">
        <f>ROUND(AN230-AO230,2)</f>
        <v/>
      </c>
      <c r="AQ230" s="44">
        <f>ROUND(AU229*N(Debts!$D$13)/12,2)</f>
        <v/>
      </c>
      <c r="AR230" s="44">
        <f>MIN(N(Debts!$E$13),AU229+AQ230)</f>
        <v/>
      </c>
      <c r="AS230" s="44">
        <f>AU229+AQ230-AR230</f>
        <v/>
      </c>
      <c r="AT230" s="44" t="n">
        <v>0</v>
      </c>
      <c r="AU230" s="44">
        <f>ROUND(AS230-AT230,2)</f>
        <v/>
      </c>
    </row>
    <row r="231">
      <c r="A231" s="43" t="n">
        <v>224</v>
      </c>
      <c r="B231" s="45">
        <f>EDATE(Plan!$C$7,A231-1)</f>
        <v/>
      </c>
      <c r="C231" s="46" t="n">
        <v>0</v>
      </c>
      <c r="D231" s="46">
        <f>SUMIF($H$6:$AU$6,"Interest",H231:AU231)</f>
        <v/>
      </c>
      <c r="E231" s="46">
        <f>SUMIF($H$6:$AU$6,"Min paid",H231:AU231)+SUMIF($H$6:$AU$6,"Extra paid",H231:AU231)</f>
        <v/>
      </c>
      <c r="F231" s="46">
        <f>SUMIF($H$6:$AU$6,"Balance",H231:AU231)</f>
        <v/>
      </c>
      <c r="G231" s="47">
        <f>IF(AND(F231&lt;=0.005,F230&gt;0.005),A231,"")</f>
        <v/>
      </c>
      <c r="H231" s="44">
        <f>ROUND(L230*N(Debts!$D$6)/12,2)</f>
        <v/>
      </c>
      <c r="I231" s="44">
        <f>MIN(N(Debts!$E$6),L230+H231)</f>
        <v/>
      </c>
      <c r="J231" s="44">
        <f>L230+H231-I231</f>
        <v/>
      </c>
      <c r="K231" s="44" t="n">
        <v>0</v>
      </c>
      <c r="L231" s="44">
        <f>ROUND(J231-K231,2)</f>
        <v/>
      </c>
      <c r="M231" s="44">
        <f>ROUND(Q230*N(Debts!$D$7)/12,2)</f>
        <v/>
      </c>
      <c r="N231" s="44">
        <f>MIN(N(Debts!$E$7),Q230+M231)</f>
        <v/>
      </c>
      <c r="O231" s="44">
        <f>Q230+M231-N231</f>
        <v/>
      </c>
      <c r="P231" s="44" t="n">
        <v>0</v>
      </c>
      <c r="Q231" s="44">
        <f>ROUND(O231-P231,2)</f>
        <v/>
      </c>
      <c r="R231" s="44">
        <f>ROUND(V230*N(Debts!$D$8)/12,2)</f>
        <v/>
      </c>
      <c r="S231" s="44">
        <f>MIN(N(Debts!$E$8),V230+R231)</f>
        <v/>
      </c>
      <c r="T231" s="44">
        <f>V230+R231-S231</f>
        <v/>
      </c>
      <c r="U231" s="44" t="n">
        <v>0</v>
      </c>
      <c r="V231" s="44">
        <f>ROUND(T231-U231,2)</f>
        <v/>
      </c>
      <c r="W231" s="44">
        <f>ROUND(AA230*N(Debts!$D$9)/12,2)</f>
        <v/>
      </c>
      <c r="X231" s="44">
        <f>MIN(N(Debts!$E$9),AA230+W231)</f>
        <v/>
      </c>
      <c r="Y231" s="44">
        <f>AA230+W231-X231</f>
        <v/>
      </c>
      <c r="Z231" s="44" t="n">
        <v>0</v>
      </c>
      <c r="AA231" s="44">
        <f>ROUND(Y231-Z231,2)</f>
        <v/>
      </c>
      <c r="AB231" s="44">
        <f>ROUND(AF230*N(Debts!$D$10)/12,2)</f>
        <v/>
      </c>
      <c r="AC231" s="44">
        <f>MIN(N(Debts!$E$10),AF230+AB231)</f>
        <v/>
      </c>
      <c r="AD231" s="44">
        <f>AF230+AB231-AC231</f>
        <v/>
      </c>
      <c r="AE231" s="44" t="n">
        <v>0</v>
      </c>
      <c r="AF231" s="44">
        <f>ROUND(AD231-AE231,2)</f>
        <v/>
      </c>
      <c r="AG231" s="44">
        <f>ROUND(AK230*N(Debts!$D$11)/12,2)</f>
        <v/>
      </c>
      <c r="AH231" s="44">
        <f>MIN(N(Debts!$E$11),AK230+AG231)</f>
        <v/>
      </c>
      <c r="AI231" s="44">
        <f>AK230+AG231-AH231</f>
        <v/>
      </c>
      <c r="AJ231" s="44" t="n">
        <v>0</v>
      </c>
      <c r="AK231" s="44">
        <f>ROUND(AI231-AJ231,2)</f>
        <v/>
      </c>
      <c r="AL231" s="44">
        <f>ROUND(AP230*N(Debts!$D$12)/12,2)</f>
        <v/>
      </c>
      <c r="AM231" s="44">
        <f>MIN(N(Debts!$E$12),AP230+AL231)</f>
        <v/>
      </c>
      <c r="AN231" s="44">
        <f>AP230+AL231-AM231</f>
        <v/>
      </c>
      <c r="AO231" s="44" t="n">
        <v>0</v>
      </c>
      <c r="AP231" s="44">
        <f>ROUND(AN231-AO231,2)</f>
        <v/>
      </c>
      <c r="AQ231" s="44">
        <f>ROUND(AU230*N(Debts!$D$13)/12,2)</f>
        <v/>
      </c>
      <c r="AR231" s="44">
        <f>MIN(N(Debts!$E$13),AU230+AQ231)</f>
        <v/>
      </c>
      <c r="AS231" s="44">
        <f>AU230+AQ231-AR231</f>
        <v/>
      </c>
      <c r="AT231" s="44" t="n">
        <v>0</v>
      </c>
      <c r="AU231" s="44">
        <f>ROUND(AS231-AT231,2)</f>
        <v/>
      </c>
    </row>
    <row r="232">
      <c r="A232" s="43" t="n">
        <v>225</v>
      </c>
      <c r="B232" s="45">
        <f>EDATE(Plan!$C$7,A232-1)</f>
        <v/>
      </c>
      <c r="C232" s="46" t="n">
        <v>0</v>
      </c>
      <c r="D232" s="46">
        <f>SUMIF($H$6:$AU$6,"Interest",H232:AU232)</f>
        <v/>
      </c>
      <c r="E232" s="46">
        <f>SUMIF($H$6:$AU$6,"Min paid",H232:AU232)+SUMIF($H$6:$AU$6,"Extra paid",H232:AU232)</f>
        <v/>
      </c>
      <c r="F232" s="46">
        <f>SUMIF($H$6:$AU$6,"Balance",H232:AU232)</f>
        <v/>
      </c>
      <c r="G232" s="47">
        <f>IF(AND(F232&lt;=0.005,F231&gt;0.005),A232,"")</f>
        <v/>
      </c>
      <c r="H232" s="44">
        <f>ROUND(L231*N(Debts!$D$6)/12,2)</f>
        <v/>
      </c>
      <c r="I232" s="44">
        <f>MIN(N(Debts!$E$6),L231+H232)</f>
        <v/>
      </c>
      <c r="J232" s="44">
        <f>L231+H232-I232</f>
        <v/>
      </c>
      <c r="K232" s="44" t="n">
        <v>0</v>
      </c>
      <c r="L232" s="44">
        <f>ROUND(J232-K232,2)</f>
        <v/>
      </c>
      <c r="M232" s="44">
        <f>ROUND(Q231*N(Debts!$D$7)/12,2)</f>
        <v/>
      </c>
      <c r="N232" s="44">
        <f>MIN(N(Debts!$E$7),Q231+M232)</f>
        <v/>
      </c>
      <c r="O232" s="44">
        <f>Q231+M232-N232</f>
        <v/>
      </c>
      <c r="P232" s="44" t="n">
        <v>0</v>
      </c>
      <c r="Q232" s="44">
        <f>ROUND(O232-P232,2)</f>
        <v/>
      </c>
      <c r="R232" s="44">
        <f>ROUND(V231*N(Debts!$D$8)/12,2)</f>
        <v/>
      </c>
      <c r="S232" s="44">
        <f>MIN(N(Debts!$E$8),V231+R232)</f>
        <v/>
      </c>
      <c r="T232" s="44">
        <f>V231+R232-S232</f>
        <v/>
      </c>
      <c r="U232" s="44" t="n">
        <v>0</v>
      </c>
      <c r="V232" s="44">
        <f>ROUND(T232-U232,2)</f>
        <v/>
      </c>
      <c r="W232" s="44">
        <f>ROUND(AA231*N(Debts!$D$9)/12,2)</f>
        <v/>
      </c>
      <c r="X232" s="44">
        <f>MIN(N(Debts!$E$9),AA231+W232)</f>
        <v/>
      </c>
      <c r="Y232" s="44">
        <f>AA231+W232-X232</f>
        <v/>
      </c>
      <c r="Z232" s="44" t="n">
        <v>0</v>
      </c>
      <c r="AA232" s="44">
        <f>ROUND(Y232-Z232,2)</f>
        <v/>
      </c>
      <c r="AB232" s="44">
        <f>ROUND(AF231*N(Debts!$D$10)/12,2)</f>
        <v/>
      </c>
      <c r="AC232" s="44">
        <f>MIN(N(Debts!$E$10),AF231+AB232)</f>
        <v/>
      </c>
      <c r="AD232" s="44">
        <f>AF231+AB232-AC232</f>
        <v/>
      </c>
      <c r="AE232" s="44" t="n">
        <v>0</v>
      </c>
      <c r="AF232" s="44">
        <f>ROUND(AD232-AE232,2)</f>
        <v/>
      </c>
      <c r="AG232" s="44">
        <f>ROUND(AK231*N(Debts!$D$11)/12,2)</f>
        <v/>
      </c>
      <c r="AH232" s="44">
        <f>MIN(N(Debts!$E$11),AK231+AG232)</f>
        <v/>
      </c>
      <c r="AI232" s="44">
        <f>AK231+AG232-AH232</f>
        <v/>
      </c>
      <c r="AJ232" s="44" t="n">
        <v>0</v>
      </c>
      <c r="AK232" s="44">
        <f>ROUND(AI232-AJ232,2)</f>
        <v/>
      </c>
      <c r="AL232" s="44">
        <f>ROUND(AP231*N(Debts!$D$12)/12,2)</f>
        <v/>
      </c>
      <c r="AM232" s="44">
        <f>MIN(N(Debts!$E$12),AP231+AL232)</f>
        <v/>
      </c>
      <c r="AN232" s="44">
        <f>AP231+AL232-AM232</f>
        <v/>
      </c>
      <c r="AO232" s="44" t="n">
        <v>0</v>
      </c>
      <c r="AP232" s="44">
        <f>ROUND(AN232-AO232,2)</f>
        <v/>
      </c>
      <c r="AQ232" s="44">
        <f>ROUND(AU231*N(Debts!$D$13)/12,2)</f>
        <v/>
      </c>
      <c r="AR232" s="44">
        <f>MIN(N(Debts!$E$13),AU231+AQ232)</f>
        <v/>
      </c>
      <c r="AS232" s="44">
        <f>AU231+AQ232-AR232</f>
        <v/>
      </c>
      <c r="AT232" s="44" t="n">
        <v>0</v>
      </c>
      <c r="AU232" s="44">
        <f>ROUND(AS232-AT232,2)</f>
        <v/>
      </c>
    </row>
    <row r="233">
      <c r="A233" s="43" t="n">
        <v>226</v>
      </c>
      <c r="B233" s="45">
        <f>EDATE(Plan!$C$7,A233-1)</f>
        <v/>
      </c>
      <c r="C233" s="46" t="n">
        <v>0</v>
      </c>
      <c r="D233" s="46">
        <f>SUMIF($H$6:$AU$6,"Interest",H233:AU233)</f>
        <v/>
      </c>
      <c r="E233" s="46">
        <f>SUMIF($H$6:$AU$6,"Min paid",H233:AU233)+SUMIF($H$6:$AU$6,"Extra paid",H233:AU233)</f>
        <v/>
      </c>
      <c r="F233" s="46">
        <f>SUMIF($H$6:$AU$6,"Balance",H233:AU233)</f>
        <v/>
      </c>
      <c r="G233" s="47">
        <f>IF(AND(F233&lt;=0.005,F232&gt;0.005),A233,"")</f>
        <v/>
      </c>
      <c r="H233" s="44">
        <f>ROUND(L232*N(Debts!$D$6)/12,2)</f>
        <v/>
      </c>
      <c r="I233" s="44">
        <f>MIN(N(Debts!$E$6),L232+H233)</f>
        <v/>
      </c>
      <c r="J233" s="44">
        <f>L232+H233-I233</f>
        <v/>
      </c>
      <c r="K233" s="44" t="n">
        <v>0</v>
      </c>
      <c r="L233" s="44">
        <f>ROUND(J233-K233,2)</f>
        <v/>
      </c>
      <c r="M233" s="44">
        <f>ROUND(Q232*N(Debts!$D$7)/12,2)</f>
        <v/>
      </c>
      <c r="N233" s="44">
        <f>MIN(N(Debts!$E$7),Q232+M233)</f>
        <v/>
      </c>
      <c r="O233" s="44">
        <f>Q232+M233-N233</f>
        <v/>
      </c>
      <c r="P233" s="44" t="n">
        <v>0</v>
      </c>
      <c r="Q233" s="44">
        <f>ROUND(O233-P233,2)</f>
        <v/>
      </c>
      <c r="R233" s="44">
        <f>ROUND(V232*N(Debts!$D$8)/12,2)</f>
        <v/>
      </c>
      <c r="S233" s="44">
        <f>MIN(N(Debts!$E$8),V232+R233)</f>
        <v/>
      </c>
      <c r="T233" s="44">
        <f>V232+R233-S233</f>
        <v/>
      </c>
      <c r="U233" s="44" t="n">
        <v>0</v>
      </c>
      <c r="V233" s="44">
        <f>ROUND(T233-U233,2)</f>
        <v/>
      </c>
      <c r="W233" s="44">
        <f>ROUND(AA232*N(Debts!$D$9)/12,2)</f>
        <v/>
      </c>
      <c r="X233" s="44">
        <f>MIN(N(Debts!$E$9),AA232+W233)</f>
        <v/>
      </c>
      <c r="Y233" s="44">
        <f>AA232+W233-X233</f>
        <v/>
      </c>
      <c r="Z233" s="44" t="n">
        <v>0</v>
      </c>
      <c r="AA233" s="44">
        <f>ROUND(Y233-Z233,2)</f>
        <v/>
      </c>
      <c r="AB233" s="44">
        <f>ROUND(AF232*N(Debts!$D$10)/12,2)</f>
        <v/>
      </c>
      <c r="AC233" s="44">
        <f>MIN(N(Debts!$E$10),AF232+AB233)</f>
        <v/>
      </c>
      <c r="AD233" s="44">
        <f>AF232+AB233-AC233</f>
        <v/>
      </c>
      <c r="AE233" s="44" t="n">
        <v>0</v>
      </c>
      <c r="AF233" s="44">
        <f>ROUND(AD233-AE233,2)</f>
        <v/>
      </c>
      <c r="AG233" s="44">
        <f>ROUND(AK232*N(Debts!$D$11)/12,2)</f>
        <v/>
      </c>
      <c r="AH233" s="44">
        <f>MIN(N(Debts!$E$11),AK232+AG233)</f>
        <v/>
      </c>
      <c r="AI233" s="44">
        <f>AK232+AG233-AH233</f>
        <v/>
      </c>
      <c r="AJ233" s="44" t="n">
        <v>0</v>
      </c>
      <c r="AK233" s="44">
        <f>ROUND(AI233-AJ233,2)</f>
        <v/>
      </c>
      <c r="AL233" s="44">
        <f>ROUND(AP232*N(Debts!$D$12)/12,2)</f>
        <v/>
      </c>
      <c r="AM233" s="44">
        <f>MIN(N(Debts!$E$12),AP232+AL233)</f>
        <v/>
      </c>
      <c r="AN233" s="44">
        <f>AP232+AL233-AM233</f>
        <v/>
      </c>
      <c r="AO233" s="44" t="n">
        <v>0</v>
      </c>
      <c r="AP233" s="44">
        <f>ROUND(AN233-AO233,2)</f>
        <v/>
      </c>
      <c r="AQ233" s="44">
        <f>ROUND(AU232*N(Debts!$D$13)/12,2)</f>
        <v/>
      </c>
      <c r="AR233" s="44">
        <f>MIN(N(Debts!$E$13),AU232+AQ233)</f>
        <v/>
      </c>
      <c r="AS233" s="44">
        <f>AU232+AQ233-AR233</f>
        <v/>
      </c>
      <c r="AT233" s="44" t="n">
        <v>0</v>
      </c>
      <c r="AU233" s="44">
        <f>ROUND(AS233-AT233,2)</f>
        <v/>
      </c>
    </row>
    <row r="234">
      <c r="A234" s="43" t="n">
        <v>227</v>
      </c>
      <c r="B234" s="45">
        <f>EDATE(Plan!$C$7,A234-1)</f>
        <v/>
      </c>
      <c r="C234" s="46" t="n">
        <v>0</v>
      </c>
      <c r="D234" s="46">
        <f>SUMIF($H$6:$AU$6,"Interest",H234:AU234)</f>
        <v/>
      </c>
      <c r="E234" s="46">
        <f>SUMIF($H$6:$AU$6,"Min paid",H234:AU234)+SUMIF($H$6:$AU$6,"Extra paid",H234:AU234)</f>
        <v/>
      </c>
      <c r="F234" s="46">
        <f>SUMIF($H$6:$AU$6,"Balance",H234:AU234)</f>
        <v/>
      </c>
      <c r="G234" s="47">
        <f>IF(AND(F234&lt;=0.005,F233&gt;0.005),A234,"")</f>
        <v/>
      </c>
      <c r="H234" s="44">
        <f>ROUND(L233*N(Debts!$D$6)/12,2)</f>
        <v/>
      </c>
      <c r="I234" s="44">
        <f>MIN(N(Debts!$E$6),L233+H234)</f>
        <v/>
      </c>
      <c r="J234" s="44">
        <f>L233+H234-I234</f>
        <v/>
      </c>
      <c r="K234" s="44" t="n">
        <v>0</v>
      </c>
      <c r="L234" s="44">
        <f>ROUND(J234-K234,2)</f>
        <v/>
      </c>
      <c r="M234" s="44">
        <f>ROUND(Q233*N(Debts!$D$7)/12,2)</f>
        <v/>
      </c>
      <c r="N234" s="44">
        <f>MIN(N(Debts!$E$7),Q233+M234)</f>
        <v/>
      </c>
      <c r="O234" s="44">
        <f>Q233+M234-N234</f>
        <v/>
      </c>
      <c r="P234" s="44" t="n">
        <v>0</v>
      </c>
      <c r="Q234" s="44">
        <f>ROUND(O234-P234,2)</f>
        <v/>
      </c>
      <c r="R234" s="44">
        <f>ROUND(V233*N(Debts!$D$8)/12,2)</f>
        <v/>
      </c>
      <c r="S234" s="44">
        <f>MIN(N(Debts!$E$8),V233+R234)</f>
        <v/>
      </c>
      <c r="T234" s="44">
        <f>V233+R234-S234</f>
        <v/>
      </c>
      <c r="U234" s="44" t="n">
        <v>0</v>
      </c>
      <c r="V234" s="44">
        <f>ROUND(T234-U234,2)</f>
        <v/>
      </c>
      <c r="W234" s="44">
        <f>ROUND(AA233*N(Debts!$D$9)/12,2)</f>
        <v/>
      </c>
      <c r="X234" s="44">
        <f>MIN(N(Debts!$E$9),AA233+W234)</f>
        <v/>
      </c>
      <c r="Y234" s="44">
        <f>AA233+W234-X234</f>
        <v/>
      </c>
      <c r="Z234" s="44" t="n">
        <v>0</v>
      </c>
      <c r="AA234" s="44">
        <f>ROUND(Y234-Z234,2)</f>
        <v/>
      </c>
      <c r="AB234" s="44">
        <f>ROUND(AF233*N(Debts!$D$10)/12,2)</f>
        <v/>
      </c>
      <c r="AC234" s="44">
        <f>MIN(N(Debts!$E$10),AF233+AB234)</f>
        <v/>
      </c>
      <c r="AD234" s="44">
        <f>AF233+AB234-AC234</f>
        <v/>
      </c>
      <c r="AE234" s="44" t="n">
        <v>0</v>
      </c>
      <c r="AF234" s="44">
        <f>ROUND(AD234-AE234,2)</f>
        <v/>
      </c>
      <c r="AG234" s="44">
        <f>ROUND(AK233*N(Debts!$D$11)/12,2)</f>
        <v/>
      </c>
      <c r="AH234" s="44">
        <f>MIN(N(Debts!$E$11),AK233+AG234)</f>
        <v/>
      </c>
      <c r="AI234" s="44">
        <f>AK233+AG234-AH234</f>
        <v/>
      </c>
      <c r="AJ234" s="44" t="n">
        <v>0</v>
      </c>
      <c r="AK234" s="44">
        <f>ROUND(AI234-AJ234,2)</f>
        <v/>
      </c>
      <c r="AL234" s="44">
        <f>ROUND(AP233*N(Debts!$D$12)/12,2)</f>
        <v/>
      </c>
      <c r="AM234" s="44">
        <f>MIN(N(Debts!$E$12),AP233+AL234)</f>
        <v/>
      </c>
      <c r="AN234" s="44">
        <f>AP233+AL234-AM234</f>
        <v/>
      </c>
      <c r="AO234" s="44" t="n">
        <v>0</v>
      </c>
      <c r="AP234" s="44">
        <f>ROUND(AN234-AO234,2)</f>
        <v/>
      </c>
      <c r="AQ234" s="44">
        <f>ROUND(AU233*N(Debts!$D$13)/12,2)</f>
        <v/>
      </c>
      <c r="AR234" s="44">
        <f>MIN(N(Debts!$E$13),AU233+AQ234)</f>
        <v/>
      </c>
      <c r="AS234" s="44">
        <f>AU233+AQ234-AR234</f>
        <v/>
      </c>
      <c r="AT234" s="44" t="n">
        <v>0</v>
      </c>
      <c r="AU234" s="44">
        <f>ROUND(AS234-AT234,2)</f>
        <v/>
      </c>
    </row>
    <row r="235">
      <c r="A235" s="43" t="n">
        <v>228</v>
      </c>
      <c r="B235" s="45">
        <f>EDATE(Plan!$C$7,A235-1)</f>
        <v/>
      </c>
      <c r="C235" s="46" t="n">
        <v>0</v>
      </c>
      <c r="D235" s="46">
        <f>SUMIF($H$6:$AU$6,"Interest",H235:AU235)</f>
        <v/>
      </c>
      <c r="E235" s="46">
        <f>SUMIF($H$6:$AU$6,"Min paid",H235:AU235)+SUMIF($H$6:$AU$6,"Extra paid",H235:AU235)</f>
        <v/>
      </c>
      <c r="F235" s="46">
        <f>SUMIF($H$6:$AU$6,"Balance",H235:AU235)</f>
        <v/>
      </c>
      <c r="G235" s="47">
        <f>IF(AND(F235&lt;=0.005,F234&gt;0.005),A235,"")</f>
        <v/>
      </c>
      <c r="H235" s="44">
        <f>ROUND(L234*N(Debts!$D$6)/12,2)</f>
        <v/>
      </c>
      <c r="I235" s="44">
        <f>MIN(N(Debts!$E$6),L234+H235)</f>
        <v/>
      </c>
      <c r="J235" s="44">
        <f>L234+H235-I235</f>
        <v/>
      </c>
      <c r="K235" s="44" t="n">
        <v>0</v>
      </c>
      <c r="L235" s="44">
        <f>ROUND(J235-K235,2)</f>
        <v/>
      </c>
      <c r="M235" s="44">
        <f>ROUND(Q234*N(Debts!$D$7)/12,2)</f>
        <v/>
      </c>
      <c r="N235" s="44">
        <f>MIN(N(Debts!$E$7),Q234+M235)</f>
        <v/>
      </c>
      <c r="O235" s="44">
        <f>Q234+M235-N235</f>
        <v/>
      </c>
      <c r="P235" s="44" t="n">
        <v>0</v>
      </c>
      <c r="Q235" s="44">
        <f>ROUND(O235-P235,2)</f>
        <v/>
      </c>
      <c r="R235" s="44">
        <f>ROUND(V234*N(Debts!$D$8)/12,2)</f>
        <v/>
      </c>
      <c r="S235" s="44">
        <f>MIN(N(Debts!$E$8),V234+R235)</f>
        <v/>
      </c>
      <c r="T235" s="44">
        <f>V234+R235-S235</f>
        <v/>
      </c>
      <c r="U235" s="44" t="n">
        <v>0</v>
      </c>
      <c r="V235" s="44">
        <f>ROUND(T235-U235,2)</f>
        <v/>
      </c>
      <c r="W235" s="44">
        <f>ROUND(AA234*N(Debts!$D$9)/12,2)</f>
        <v/>
      </c>
      <c r="X235" s="44">
        <f>MIN(N(Debts!$E$9),AA234+W235)</f>
        <v/>
      </c>
      <c r="Y235" s="44">
        <f>AA234+W235-X235</f>
        <v/>
      </c>
      <c r="Z235" s="44" t="n">
        <v>0</v>
      </c>
      <c r="AA235" s="44">
        <f>ROUND(Y235-Z235,2)</f>
        <v/>
      </c>
      <c r="AB235" s="44">
        <f>ROUND(AF234*N(Debts!$D$10)/12,2)</f>
        <v/>
      </c>
      <c r="AC235" s="44">
        <f>MIN(N(Debts!$E$10),AF234+AB235)</f>
        <v/>
      </c>
      <c r="AD235" s="44">
        <f>AF234+AB235-AC235</f>
        <v/>
      </c>
      <c r="AE235" s="44" t="n">
        <v>0</v>
      </c>
      <c r="AF235" s="44">
        <f>ROUND(AD235-AE235,2)</f>
        <v/>
      </c>
      <c r="AG235" s="44">
        <f>ROUND(AK234*N(Debts!$D$11)/12,2)</f>
        <v/>
      </c>
      <c r="AH235" s="44">
        <f>MIN(N(Debts!$E$11),AK234+AG235)</f>
        <v/>
      </c>
      <c r="AI235" s="44">
        <f>AK234+AG235-AH235</f>
        <v/>
      </c>
      <c r="AJ235" s="44" t="n">
        <v>0</v>
      </c>
      <c r="AK235" s="44">
        <f>ROUND(AI235-AJ235,2)</f>
        <v/>
      </c>
      <c r="AL235" s="44">
        <f>ROUND(AP234*N(Debts!$D$12)/12,2)</f>
        <v/>
      </c>
      <c r="AM235" s="44">
        <f>MIN(N(Debts!$E$12),AP234+AL235)</f>
        <v/>
      </c>
      <c r="AN235" s="44">
        <f>AP234+AL235-AM235</f>
        <v/>
      </c>
      <c r="AO235" s="44" t="n">
        <v>0</v>
      </c>
      <c r="AP235" s="44">
        <f>ROUND(AN235-AO235,2)</f>
        <v/>
      </c>
      <c r="AQ235" s="44">
        <f>ROUND(AU234*N(Debts!$D$13)/12,2)</f>
        <v/>
      </c>
      <c r="AR235" s="44">
        <f>MIN(N(Debts!$E$13),AU234+AQ235)</f>
        <v/>
      </c>
      <c r="AS235" s="44">
        <f>AU234+AQ235-AR235</f>
        <v/>
      </c>
      <c r="AT235" s="44" t="n">
        <v>0</v>
      </c>
      <c r="AU235" s="44">
        <f>ROUND(AS235-AT235,2)</f>
        <v/>
      </c>
    </row>
    <row r="236">
      <c r="A236" s="43" t="n">
        <v>229</v>
      </c>
      <c r="B236" s="45">
        <f>EDATE(Plan!$C$7,A236-1)</f>
        <v/>
      </c>
      <c r="C236" s="46" t="n">
        <v>0</v>
      </c>
      <c r="D236" s="46">
        <f>SUMIF($H$6:$AU$6,"Interest",H236:AU236)</f>
        <v/>
      </c>
      <c r="E236" s="46">
        <f>SUMIF($H$6:$AU$6,"Min paid",H236:AU236)+SUMIF($H$6:$AU$6,"Extra paid",H236:AU236)</f>
        <v/>
      </c>
      <c r="F236" s="46">
        <f>SUMIF($H$6:$AU$6,"Balance",H236:AU236)</f>
        <v/>
      </c>
      <c r="G236" s="47">
        <f>IF(AND(F236&lt;=0.005,F235&gt;0.005),A236,"")</f>
        <v/>
      </c>
      <c r="H236" s="44">
        <f>ROUND(L235*N(Debts!$D$6)/12,2)</f>
        <v/>
      </c>
      <c r="I236" s="44">
        <f>MIN(N(Debts!$E$6),L235+H236)</f>
        <v/>
      </c>
      <c r="J236" s="44">
        <f>L235+H236-I236</f>
        <v/>
      </c>
      <c r="K236" s="44" t="n">
        <v>0</v>
      </c>
      <c r="L236" s="44">
        <f>ROUND(J236-K236,2)</f>
        <v/>
      </c>
      <c r="M236" s="44">
        <f>ROUND(Q235*N(Debts!$D$7)/12,2)</f>
        <v/>
      </c>
      <c r="N236" s="44">
        <f>MIN(N(Debts!$E$7),Q235+M236)</f>
        <v/>
      </c>
      <c r="O236" s="44">
        <f>Q235+M236-N236</f>
        <v/>
      </c>
      <c r="P236" s="44" t="n">
        <v>0</v>
      </c>
      <c r="Q236" s="44">
        <f>ROUND(O236-P236,2)</f>
        <v/>
      </c>
      <c r="R236" s="44">
        <f>ROUND(V235*N(Debts!$D$8)/12,2)</f>
        <v/>
      </c>
      <c r="S236" s="44">
        <f>MIN(N(Debts!$E$8),V235+R236)</f>
        <v/>
      </c>
      <c r="T236" s="44">
        <f>V235+R236-S236</f>
        <v/>
      </c>
      <c r="U236" s="44" t="n">
        <v>0</v>
      </c>
      <c r="V236" s="44">
        <f>ROUND(T236-U236,2)</f>
        <v/>
      </c>
      <c r="W236" s="44">
        <f>ROUND(AA235*N(Debts!$D$9)/12,2)</f>
        <v/>
      </c>
      <c r="X236" s="44">
        <f>MIN(N(Debts!$E$9),AA235+W236)</f>
        <v/>
      </c>
      <c r="Y236" s="44">
        <f>AA235+W236-X236</f>
        <v/>
      </c>
      <c r="Z236" s="44" t="n">
        <v>0</v>
      </c>
      <c r="AA236" s="44">
        <f>ROUND(Y236-Z236,2)</f>
        <v/>
      </c>
      <c r="AB236" s="44">
        <f>ROUND(AF235*N(Debts!$D$10)/12,2)</f>
        <v/>
      </c>
      <c r="AC236" s="44">
        <f>MIN(N(Debts!$E$10),AF235+AB236)</f>
        <v/>
      </c>
      <c r="AD236" s="44">
        <f>AF235+AB236-AC236</f>
        <v/>
      </c>
      <c r="AE236" s="44" t="n">
        <v>0</v>
      </c>
      <c r="AF236" s="44">
        <f>ROUND(AD236-AE236,2)</f>
        <v/>
      </c>
      <c r="AG236" s="44">
        <f>ROUND(AK235*N(Debts!$D$11)/12,2)</f>
        <v/>
      </c>
      <c r="AH236" s="44">
        <f>MIN(N(Debts!$E$11),AK235+AG236)</f>
        <v/>
      </c>
      <c r="AI236" s="44">
        <f>AK235+AG236-AH236</f>
        <v/>
      </c>
      <c r="AJ236" s="44" t="n">
        <v>0</v>
      </c>
      <c r="AK236" s="44">
        <f>ROUND(AI236-AJ236,2)</f>
        <v/>
      </c>
      <c r="AL236" s="44">
        <f>ROUND(AP235*N(Debts!$D$12)/12,2)</f>
        <v/>
      </c>
      <c r="AM236" s="44">
        <f>MIN(N(Debts!$E$12),AP235+AL236)</f>
        <v/>
      </c>
      <c r="AN236" s="44">
        <f>AP235+AL236-AM236</f>
        <v/>
      </c>
      <c r="AO236" s="44" t="n">
        <v>0</v>
      </c>
      <c r="AP236" s="44">
        <f>ROUND(AN236-AO236,2)</f>
        <v/>
      </c>
      <c r="AQ236" s="44">
        <f>ROUND(AU235*N(Debts!$D$13)/12,2)</f>
        <v/>
      </c>
      <c r="AR236" s="44">
        <f>MIN(N(Debts!$E$13),AU235+AQ236)</f>
        <v/>
      </c>
      <c r="AS236" s="44">
        <f>AU235+AQ236-AR236</f>
        <v/>
      </c>
      <c r="AT236" s="44" t="n">
        <v>0</v>
      </c>
      <c r="AU236" s="44">
        <f>ROUND(AS236-AT236,2)</f>
        <v/>
      </c>
    </row>
    <row r="237">
      <c r="A237" s="43" t="n">
        <v>230</v>
      </c>
      <c r="B237" s="45">
        <f>EDATE(Plan!$C$7,A237-1)</f>
        <v/>
      </c>
      <c r="C237" s="46" t="n">
        <v>0</v>
      </c>
      <c r="D237" s="46">
        <f>SUMIF($H$6:$AU$6,"Interest",H237:AU237)</f>
        <v/>
      </c>
      <c r="E237" s="46">
        <f>SUMIF($H$6:$AU$6,"Min paid",H237:AU237)+SUMIF($H$6:$AU$6,"Extra paid",H237:AU237)</f>
        <v/>
      </c>
      <c r="F237" s="46">
        <f>SUMIF($H$6:$AU$6,"Balance",H237:AU237)</f>
        <v/>
      </c>
      <c r="G237" s="47">
        <f>IF(AND(F237&lt;=0.005,F236&gt;0.005),A237,"")</f>
        <v/>
      </c>
      <c r="H237" s="44">
        <f>ROUND(L236*N(Debts!$D$6)/12,2)</f>
        <v/>
      </c>
      <c r="I237" s="44">
        <f>MIN(N(Debts!$E$6),L236+H237)</f>
        <v/>
      </c>
      <c r="J237" s="44">
        <f>L236+H237-I237</f>
        <v/>
      </c>
      <c r="K237" s="44" t="n">
        <v>0</v>
      </c>
      <c r="L237" s="44">
        <f>ROUND(J237-K237,2)</f>
        <v/>
      </c>
      <c r="M237" s="44">
        <f>ROUND(Q236*N(Debts!$D$7)/12,2)</f>
        <v/>
      </c>
      <c r="N237" s="44">
        <f>MIN(N(Debts!$E$7),Q236+M237)</f>
        <v/>
      </c>
      <c r="O237" s="44">
        <f>Q236+M237-N237</f>
        <v/>
      </c>
      <c r="P237" s="44" t="n">
        <v>0</v>
      </c>
      <c r="Q237" s="44">
        <f>ROUND(O237-P237,2)</f>
        <v/>
      </c>
      <c r="R237" s="44">
        <f>ROUND(V236*N(Debts!$D$8)/12,2)</f>
        <v/>
      </c>
      <c r="S237" s="44">
        <f>MIN(N(Debts!$E$8),V236+R237)</f>
        <v/>
      </c>
      <c r="T237" s="44">
        <f>V236+R237-S237</f>
        <v/>
      </c>
      <c r="U237" s="44" t="n">
        <v>0</v>
      </c>
      <c r="V237" s="44">
        <f>ROUND(T237-U237,2)</f>
        <v/>
      </c>
      <c r="W237" s="44">
        <f>ROUND(AA236*N(Debts!$D$9)/12,2)</f>
        <v/>
      </c>
      <c r="X237" s="44">
        <f>MIN(N(Debts!$E$9),AA236+W237)</f>
        <v/>
      </c>
      <c r="Y237" s="44">
        <f>AA236+W237-X237</f>
        <v/>
      </c>
      <c r="Z237" s="44" t="n">
        <v>0</v>
      </c>
      <c r="AA237" s="44">
        <f>ROUND(Y237-Z237,2)</f>
        <v/>
      </c>
      <c r="AB237" s="44">
        <f>ROUND(AF236*N(Debts!$D$10)/12,2)</f>
        <v/>
      </c>
      <c r="AC237" s="44">
        <f>MIN(N(Debts!$E$10),AF236+AB237)</f>
        <v/>
      </c>
      <c r="AD237" s="44">
        <f>AF236+AB237-AC237</f>
        <v/>
      </c>
      <c r="AE237" s="44" t="n">
        <v>0</v>
      </c>
      <c r="AF237" s="44">
        <f>ROUND(AD237-AE237,2)</f>
        <v/>
      </c>
      <c r="AG237" s="44">
        <f>ROUND(AK236*N(Debts!$D$11)/12,2)</f>
        <v/>
      </c>
      <c r="AH237" s="44">
        <f>MIN(N(Debts!$E$11),AK236+AG237)</f>
        <v/>
      </c>
      <c r="AI237" s="44">
        <f>AK236+AG237-AH237</f>
        <v/>
      </c>
      <c r="AJ237" s="44" t="n">
        <v>0</v>
      </c>
      <c r="AK237" s="44">
        <f>ROUND(AI237-AJ237,2)</f>
        <v/>
      </c>
      <c r="AL237" s="44">
        <f>ROUND(AP236*N(Debts!$D$12)/12,2)</f>
        <v/>
      </c>
      <c r="AM237" s="44">
        <f>MIN(N(Debts!$E$12),AP236+AL237)</f>
        <v/>
      </c>
      <c r="AN237" s="44">
        <f>AP236+AL237-AM237</f>
        <v/>
      </c>
      <c r="AO237" s="44" t="n">
        <v>0</v>
      </c>
      <c r="AP237" s="44">
        <f>ROUND(AN237-AO237,2)</f>
        <v/>
      </c>
      <c r="AQ237" s="44">
        <f>ROUND(AU236*N(Debts!$D$13)/12,2)</f>
        <v/>
      </c>
      <c r="AR237" s="44">
        <f>MIN(N(Debts!$E$13),AU236+AQ237)</f>
        <v/>
      </c>
      <c r="AS237" s="44">
        <f>AU236+AQ237-AR237</f>
        <v/>
      </c>
      <c r="AT237" s="44" t="n">
        <v>0</v>
      </c>
      <c r="AU237" s="44">
        <f>ROUND(AS237-AT237,2)</f>
        <v/>
      </c>
    </row>
    <row r="238">
      <c r="A238" s="43" t="n">
        <v>231</v>
      </c>
      <c r="B238" s="45">
        <f>EDATE(Plan!$C$7,A238-1)</f>
        <v/>
      </c>
      <c r="C238" s="46" t="n">
        <v>0</v>
      </c>
      <c r="D238" s="46">
        <f>SUMIF($H$6:$AU$6,"Interest",H238:AU238)</f>
        <v/>
      </c>
      <c r="E238" s="46">
        <f>SUMIF($H$6:$AU$6,"Min paid",H238:AU238)+SUMIF($H$6:$AU$6,"Extra paid",H238:AU238)</f>
        <v/>
      </c>
      <c r="F238" s="46">
        <f>SUMIF($H$6:$AU$6,"Balance",H238:AU238)</f>
        <v/>
      </c>
      <c r="G238" s="47">
        <f>IF(AND(F238&lt;=0.005,F237&gt;0.005),A238,"")</f>
        <v/>
      </c>
      <c r="H238" s="44">
        <f>ROUND(L237*N(Debts!$D$6)/12,2)</f>
        <v/>
      </c>
      <c r="I238" s="44">
        <f>MIN(N(Debts!$E$6),L237+H238)</f>
        <v/>
      </c>
      <c r="J238" s="44">
        <f>L237+H238-I238</f>
        <v/>
      </c>
      <c r="K238" s="44" t="n">
        <v>0</v>
      </c>
      <c r="L238" s="44">
        <f>ROUND(J238-K238,2)</f>
        <v/>
      </c>
      <c r="M238" s="44">
        <f>ROUND(Q237*N(Debts!$D$7)/12,2)</f>
        <v/>
      </c>
      <c r="N238" s="44">
        <f>MIN(N(Debts!$E$7),Q237+M238)</f>
        <v/>
      </c>
      <c r="O238" s="44">
        <f>Q237+M238-N238</f>
        <v/>
      </c>
      <c r="P238" s="44" t="n">
        <v>0</v>
      </c>
      <c r="Q238" s="44">
        <f>ROUND(O238-P238,2)</f>
        <v/>
      </c>
      <c r="R238" s="44">
        <f>ROUND(V237*N(Debts!$D$8)/12,2)</f>
        <v/>
      </c>
      <c r="S238" s="44">
        <f>MIN(N(Debts!$E$8),V237+R238)</f>
        <v/>
      </c>
      <c r="T238" s="44">
        <f>V237+R238-S238</f>
        <v/>
      </c>
      <c r="U238" s="44" t="n">
        <v>0</v>
      </c>
      <c r="V238" s="44">
        <f>ROUND(T238-U238,2)</f>
        <v/>
      </c>
      <c r="W238" s="44">
        <f>ROUND(AA237*N(Debts!$D$9)/12,2)</f>
        <v/>
      </c>
      <c r="X238" s="44">
        <f>MIN(N(Debts!$E$9),AA237+W238)</f>
        <v/>
      </c>
      <c r="Y238" s="44">
        <f>AA237+W238-X238</f>
        <v/>
      </c>
      <c r="Z238" s="44" t="n">
        <v>0</v>
      </c>
      <c r="AA238" s="44">
        <f>ROUND(Y238-Z238,2)</f>
        <v/>
      </c>
      <c r="AB238" s="44">
        <f>ROUND(AF237*N(Debts!$D$10)/12,2)</f>
        <v/>
      </c>
      <c r="AC238" s="44">
        <f>MIN(N(Debts!$E$10),AF237+AB238)</f>
        <v/>
      </c>
      <c r="AD238" s="44">
        <f>AF237+AB238-AC238</f>
        <v/>
      </c>
      <c r="AE238" s="44" t="n">
        <v>0</v>
      </c>
      <c r="AF238" s="44">
        <f>ROUND(AD238-AE238,2)</f>
        <v/>
      </c>
      <c r="AG238" s="44">
        <f>ROUND(AK237*N(Debts!$D$11)/12,2)</f>
        <v/>
      </c>
      <c r="AH238" s="44">
        <f>MIN(N(Debts!$E$11),AK237+AG238)</f>
        <v/>
      </c>
      <c r="AI238" s="44">
        <f>AK237+AG238-AH238</f>
        <v/>
      </c>
      <c r="AJ238" s="44" t="n">
        <v>0</v>
      </c>
      <c r="AK238" s="44">
        <f>ROUND(AI238-AJ238,2)</f>
        <v/>
      </c>
      <c r="AL238" s="44">
        <f>ROUND(AP237*N(Debts!$D$12)/12,2)</f>
        <v/>
      </c>
      <c r="AM238" s="44">
        <f>MIN(N(Debts!$E$12),AP237+AL238)</f>
        <v/>
      </c>
      <c r="AN238" s="44">
        <f>AP237+AL238-AM238</f>
        <v/>
      </c>
      <c r="AO238" s="44" t="n">
        <v>0</v>
      </c>
      <c r="AP238" s="44">
        <f>ROUND(AN238-AO238,2)</f>
        <v/>
      </c>
      <c r="AQ238" s="44">
        <f>ROUND(AU237*N(Debts!$D$13)/12,2)</f>
        <v/>
      </c>
      <c r="AR238" s="44">
        <f>MIN(N(Debts!$E$13),AU237+AQ238)</f>
        <v/>
      </c>
      <c r="AS238" s="44">
        <f>AU237+AQ238-AR238</f>
        <v/>
      </c>
      <c r="AT238" s="44" t="n">
        <v>0</v>
      </c>
      <c r="AU238" s="44">
        <f>ROUND(AS238-AT238,2)</f>
        <v/>
      </c>
    </row>
    <row r="239">
      <c r="A239" s="43" t="n">
        <v>232</v>
      </c>
      <c r="B239" s="45">
        <f>EDATE(Plan!$C$7,A239-1)</f>
        <v/>
      </c>
      <c r="C239" s="46" t="n">
        <v>0</v>
      </c>
      <c r="D239" s="46">
        <f>SUMIF($H$6:$AU$6,"Interest",H239:AU239)</f>
        <v/>
      </c>
      <c r="E239" s="46">
        <f>SUMIF($H$6:$AU$6,"Min paid",H239:AU239)+SUMIF($H$6:$AU$6,"Extra paid",H239:AU239)</f>
        <v/>
      </c>
      <c r="F239" s="46">
        <f>SUMIF($H$6:$AU$6,"Balance",H239:AU239)</f>
        <v/>
      </c>
      <c r="G239" s="47">
        <f>IF(AND(F239&lt;=0.005,F238&gt;0.005),A239,"")</f>
        <v/>
      </c>
      <c r="H239" s="44">
        <f>ROUND(L238*N(Debts!$D$6)/12,2)</f>
        <v/>
      </c>
      <c r="I239" s="44">
        <f>MIN(N(Debts!$E$6),L238+H239)</f>
        <v/>
      </c>
      <c r="J239" s="44">
        <f>L238+H239-I239</f>
        <v/>
      </c>
      <c r="K239" s="44" t="n">
        <v>0</v>
      </c>
      <c r="L239" s="44">
        <f>ROUND(J239-K239,2)</f>
        <v/>
      </c>
      <c r="M239" s="44">
        <f>ROUND(Q238*N(Debts!$D$7)/12,2)</f>
        <v/>
      </c>
      <c r="N239" s="44">
        <f>MIN(N(Debts!$E$7),Q238+M239)</f>
        <v/>
      </c>
      <c r="O239" s="44">
        <f>Q238+M239-N239</f>
        <v/>
      </c>
      <c r="P239" s="44" t="n">
        <v>0</v>
      </c>
      <c r="Q239" s="44">
        <f>ROUND(O239-P239,2)</f>
        <v/>
      </c>
      <c r="R239" s="44">
        <f>ROUND(V238*N(Debts!$D$8)/12,2)</f>
        <v/>
      </c>
      <c r="S239" s="44">
        <f>MIN(N(Debts!$E$8),V238+R239)</f>
        <v/>
      </c>
      <c r="T239" s="44">
        <f>V238+R239-S239</f>
        <v/>
      </c>
      <c r="U239" s="44" t="n">
        <v>0</v>
      </c>
      <c r="V239" s="44">
        <f>ROUND(T239-U239,2)</f>
        <v/>
      </c>
      <c r="W239" s="44">
        <f>ROUND(AA238*N(Debts!$D$9)/12,2)</f>
        <v/>
      </c>
      <c r="X239" s="44">
        <f>MIN(N(Debts!$E$9),AA238+W239)</f>
        <v/>
      </c>
      <c r="Y239" s="44">
        <f>AA238+W239-X239</f>
        <v/>
      </c>
      <c r="Z239" s="44" t="n">
        <v>0</v>
      </c>
      <c r="AA239" s="44">
        <f>ROUND(Y239-Z239,2)</f>
        <v/>
      </c>
      <c r="AB239" s="44">
        <f>ROUND(AF238*N(Debts!$D$10)/12,2)</f>
        <v/>
      </c>
      <c r="AC239" s="44">
        <f>MIN(N(Debts!$E$10),AF238+AB239)</f>
        <v/>
      </c>
      <c r="AD239" s="44">
        <f>AF238+AB239-AC239</f>
        <v/>
      </c>
      <c r="AE239" s="44" t="n">
        <v>0</v>
      </c>
      <c r="AF239" s="44">
        <f>ROUND(AD239-AE239,2)</f>
        <v/>
      </c>
      <c r="AG239" s="44">
        <f>ROUND(AK238*N(Debts!$D$11)/12,2)</f>
        <v/>
      </c>
      <c r="AH239" s="44">
        <f>MIN(N(Debts!$E$11),AK238+AG239)</f>
        <v/>
      </c>
      <c r="AI239" s="44">
        <f>AK238+AG239-AH239</f>
        <v/>
      </c>
      <c r="AJ239" s="44" t="n">
        <v>0</v>
      </c>
      <c r="AK239" s="44">
        <f>ROUND(AI239-AJ239,2)</f>
        <v/>
      </c>
      <c r="AL239" s="44">
        <f>ROUND(AP238*N(Debts!$D$12)/12,2)</f>
        <v/>
      </c>
      <c r="AM239" s="44">
        <f>MIN(N(Debts!$E$12),AP238+AL239)</f>
        <v/>
      </c>
      <c r="AN239" s="44">
        <f>AP238+AL239-AM239</f>
        <v/>
      </c>
      <c r="AO239" s="44" t="n">
        <v>0</v>
      </c>
      <c r="AP239" s="44">
        <f>ROUND(AN239-AO239,2)</f>
        <v/>
      </c>
      <c r="AQ239" s="44">
        <f>ROUND(AU238*N(Debts!$D$13)/12,2)</f>
        <v/>
      </c>
      <c r="AR239" s="44">
        <f>MIN(N(Debts!$E$13),AU238+AQ239)</f>
        <v/>
      </c>
      <c r="AS239" s="44">
        <f>AU238+AQ239-AR239</f>
        <v/>
      </c>
      <c r="AT239" s="44" t="n">
        <v>0</v>
      </c>
      <c r="AU239" s="44">
        <f>ROUND(AS239-AT239,2)</f>
        <v/>
      </c>
    </row>
    <row r="240">
      <c r="A240" s="43" t="n">
        <v>233</v>
      </c>
      <c r="B240" s="45">
        <f>EDATE(Plan!$C$7,A240-1)</f>
        <v/>
      </c>
      <c r="C240" s="46" t="n">
        <v>0</v>
      </c>
      <c r="D240" s="46">
        <f>SUMIF($H$6:$AU$6,"Interest",H240:AU240)</f>
        <v/>
      </c>
      <c r="E240" s="46">
        <f>SUMIF($H$6:$AU$6,"Min paid",H240:AU240)+SUMIF($H$6:$AU$6,"Extra paid",H240:AU240)</f>
        <v/>
      </c>
      <c r="F240" s="46">
        <f>SUMIF($H$6:$AU$6,"Balance",H240:AU240)</f>
        <v/>
      </c>
      <c r="G240" s="47">
        <f>IF(AND(F240&lt;=0.005,F239&gt;0.005),A240,"")</f>
        <v/>
      </c>
      <c r="H240" s="44">
        <f>ROUND(L239*N(Debts!$D$6)/12,2)</f>
        <v/>
      </c>
      <c r="I240" s="44">
        <f>MIN(N(Debts!$E$6),L239+H240)</f>
        <v/>
      </c>
      <c r="J240" s="44">
        <f>L239+H240-I240</f>
        <v/>
      </c>
      <c r="K240" s="44" t="n">
        <v>0</v>
      </c>
      <c r="L240" s="44">
        <f>ROUND(J240-K240,2)</f>
        <v/>
      </c>
      <c r="M240" s="44">
        <f>ROUND(Q239*N(Debts!$D$7)/12,2)</f>
        <v/>
      </c>
      <c r="N240" s="44">
        <f>MIN(N(Debts!$E$7),Q239+M240)</f>
        <v/>
      </c>
      <c r="O240" s="44">
        <f>Q239+M240-N240</f>
        <v/>
      </c>
      <c r="P240" s="44" t="n">
        <v>0</v>
      </c>
      <c r="Q240" s="44">
        <f>ROUND(O240-P240,2)</f>
        <v/>
      </c>
      <c r="R240" s="44">
        <f>ROUND(V239*N(Debts!$D$8)/12,2)</f>
        <v/>
      </c>
      <c r="S240" s="44">
        <f>MIN(N(Debts!$E$8),V239+R240)</f>
        <v/>
      </c>
      <c r="T240" s="44">
        <f>V239+R240-S240</f>
        <v/>
      </c>
      <c r="U240" s="44" t="n">
        <v>0</v>
      </c>
      <c r="V240" s="44">
        <f>ROUND(T240-U240,2)</f>
        <v/>
      </c>
      <c r="W240" s="44">
        <f>ROUND(AA239*N(Debts!$D$9)/12,2)</f>
        <v/>
      </c>
      <c r="X240" s="44">
        <f>MIN(N(Debts!$E$9),AA239+W240)</f>
        <v/>
      </c>
      <c r="Y240" s="44">
        <f>AA239+W240-X240</f>
        <v/>
      </c>
      <c r="Z240" s="44" t="n">
        <v>0</v>
      </c>
      <c r="AA240" s="44">
        <f>ROUND(Y240-Z240,2)</f>
        <v/>
      </c>
      <c r="AB240" s="44">
        <f>ROUND(AF239*N(Debts!$D$10)/12,2)</f>
        <v/>
      </c>
      <c r="AC240" s="44">
        <f>MIN(N(Debts!$E$10),AF239+AB240)</f>
        <v/>
      </c>
      <c r="AD240" s="44">
        <f>AF239+AB240-AC240</f>
        <v/>
      </c>
      <c r="AE240" s="44" t="n">
        <v>0</v>
      </c>
      <c r="AF240" s="44">
        <f>ROUND(AD240-AE240,2)</f>
        <v/>
      </c>
      <c r="AG240" s="44">
        <f>ROUND(AK239*N(Debts!$D$11)/12,2)</f>
        <v/>
      </c>
      <c r="AH240" s="44">
        <f>MIN(N(Debts!$E$11),AK239+AG240)</f>
        <v/>
      </c>
      <c r="AI240" s="44">
        <f>AK239+AG240-AH240</f>
        <v/>
      </c>
      <c r="AJ240" s="44" t="n">
        <v>0</v>
      </c>
      <c r="AK240" s="44">
        <f>ROUND(AI240-AJ240,2)</f>
        <v/>
      </c>
      <c r="AL240" s="44">
        <f>ROUND(AP239*N(Debts!$D$12)/12,2)</f>
        <v/>
      </c>
      <c r="AM240" s="44">
        <f>MIN(N(Debts!$E$12),AP239+AL240)</f>
        <v/>
      </c>
      <c r="AN240" s="44">
        <f>AP239+AL240-AM240</f>
        <v/>
      </c>
      <c r="AO240" s="44" t="n">
        <v>0</v>
      </c>
      <c r="AP240" s="44">
        <f>ROUND(AN240-AO240,2)</f>
        <v/>
      </c>
      <c r="AQ240" s="44">
        <f>ROUND(AU239*N(Debts!$D$13)/12,2)</f>
        <v/>
      </c>
      <c r="AR240" s="44">
        <f>MIN(N(Debts!$E$13),AU239+AQ240)</f>
        <v/>
      </c>
      <c r="AS240" s="44">
        <f>AU239+AQ240-AR240</f>
        <v/>
      </c>
      <c r="AT240" s="44" t="n">
        <v>0</v>
      </c>
      <c r="AU240" s="44">
        <f>ROUND(AS240-AT240,2)</f>
        <v/>
      </c>
    </row>
    <row r="241">
      <c r="A241" s="43" t="n">
        <v>234</v>
      </c>
      <c r="B241" s="45">
        <f>EDATE(Plan!$C$7,A241-1)</f>
        <v/>
      </c>
      <c r="C241" s="46" t="n">
        <v>0</v>
      </c>
      <c r="D241" s="46">
        <f>SUMIF($H$6:$AU$6,"Interest",H241:AU241)</f>
        <v/>
      </c>
      <c r="E241" s="46">
        <f>SUMIF($H$6:$AU$6,"Min paid",H241:AU241)+SUMIF($H$6:$AU$6,"Extra paid",H241:AU241)</f>
        <v/>
      </c>
      <c r="F241" s="46">
        <f>SUMIF($H$6:$AU$6,"Balance",H241:AU241)</f>
        <v/>
      </c>
      <c r="G241" s="47">
        <f>IF(AND(F241&lt;=0.005,F240&gt;0.005),A241,"")</f>
        <v/>
      </c>
      <c r="H241" s="44">
        <f>ROUND(L240*N(Debts!$D$6)/12,2)</f>
        <v/>
      </c>
      <c r="I241" s="44">
        <f>MIN(N(Debts!$E$6),L240+H241)</f>
        <v/>
      </c>
      <c r="J241" s="44">
        <f>L240+H241-I241</f>
        <v/>
      </c>
      <c r="K241" s="44" t="n">
        <v>0</v>
      </c>
      <c r="L241" s="44">
        <f>ROUND(J241-K241,2)</f>
        <v/>
      </c>
      <c r="M241" s="44">
        <f>ROUND(Q240*N(Debts!$D$7)/12,2)</f>
        <v/>
      </c>
      <c r="N241" s="44">
        <f>MIN(N(Debts!$E$7),Q240+M241)</f>
        <v/>
      </c>
      <c r="O241" s="44">
        <f>Q240+M241-N241</f>
        <v/>
      </c>
      <c r="P241" s="44" t="n">
        <v>0</v>
      </c>
      <c r="Q241" s="44">
        <f>ROUND(O241-P241,2)</f>
        <v/>
      </c>
      <c r="R241" s="44">
        <f>ROUND(V240*N(Debts!$D$8)/12,2)</f>
        <v/>
      </c>
      <c r="S241" s="44">
        <f>MIN(N(Debts!$E$8),V240+R241)</f>
        <v/>
      </c>
      <c r="T241" s="44">
        <f>V240+R241-S241</f>
        <v/>
      </c>
      <c r="U241" s="44" t="n">
        <v>0</v>
      </c>
      <c r="V241" s="44">
        <f>ROUND(T241-U241,2)</f>
        <v/>
      </c>
      <c r="W241" s="44">
        <f>ROUND(AA240*N(Debts!$D$9)/12,2)</f>
        <v/>
      </c>
      <c r="X241" s="44">
        <f>MIN(N(Debts!$E$9),AA240+W241)</f>
        <v/>
      </c>
      <c r="Y241" s="44">
        <f>AA240+W241-X241</f>
        <v/>
      </c>
      <c r="Z241" s="44" t="n">
        <v>0</v>
      </c>
      <c r="AA241" s="44">
        <f>ROUND(Y241-Z241,2)</f>
        <v/>
      </c>
      <c r="AB241" s="44">
        <f>ROUND(AF240*N(Debts!$D$10)/12,2)</f>
        <v/>
      </c>
      <c r="AC241" s="44">
        <f>MIN(N(Debts!$E$10),AF240+AB241)</f>
        <v/>
      </c>
      <c r="AD241" s="44">
        <f>AF240+AB241-AC241</f>
        <v/>
      </c>
      <c r="AE241" s="44" t="n">
        <v>0</v>
      </c>
      <c r="AF241" s="44">
        <f>ROUND(AD241-AE241,2)</f>
        <v/>
      </c>
      <c r="AG241" s="44">
        <f>ROUND(AK240*N(Debts!$D$11)/12,2)</f>
        <v/>
      </c>
      <c r="AH241" s="44">
        <f>MIN(N(Debts!$E$11),AK240+AG241)</f>
        <v/>
      </c>
      <c r="AI241" s="44">
        <f>AK240+AG241-AH241</f>
        <v/>
      </c>
      <c r="AJ241" s="44" t="n">
        <v>0</v>
      </c>
      <c r="AK241" s="44">
        <f>ROUND(AI241-AJ241,2)</f>
        <v/>
      </c>
      <c r="AL241" s="44">
        <f>ROUND(AP240*N(Debts!$D$12)/12,2)</f>
        <v/>
      </c>
      <c r="AM241" s="44">
        <f>MIN(N(Debts!$E$12),AP240+AL241)</f>
        <v/>
      </c>
      <c r="AN241" s="44">
        <f>AP240+AL241-AM241</f>
        <v/>
      </c>
      <c r="AO241" s="44" t="n">
        <v>0</v>
      </c>
      <c r="AP241" s="44">
        <f>ROUND(AN241-AO241,2)</f>
        <v/>
      </c>
      <c r="AQ241" s="44">
        <f>ROUND(AU240*N(Debts!$D$13)/12,2)</f>
        <v/>
      </c>
      <c r="AR241" s="44">
        <f>MIN(N(Debts!$E$13),AU240+AQ241)</f>
        <v/>
      </c>
      <c r="AS241" s="44">
        <f>AU240+AQ241-AR241</f>
        <v/>
      </c>
      <c r="AT241" s="44" t="n">
        <v>0</v>
      </c>
      <c r="AU241" s="44">
        <f>ROUND(AS241-AT241,2)</f>
        <v/>
      </c>
    </row>
    <row r="242">
      <c r="A242" s="43" t="n">
        <v>235</v>
      </c>
      <c r="B242" s="45">
        <f>EDATE(Plan!$C$7,A242-1)</f>
        <v/>
      </c>
      <c r="C242" s="46" t="n">
        <v>0</v>
      </c>
      <c r="D242" s="46">
        <f>SUMIF($H$6:$AU$6,"Interest",H242:AU242)</f>
        <v/>
      </c>
      <c r="E242" s="46">
        <f>SUMIF($H$6:$AU$6,"Min paid",H242:AU242)+SUMIF($H$6:$AU$6,"Extra paid",H242:AU242)</f>
        <v/>
      </c>
      <c r="F242" s="46">
        <f>SUMIF($H$6:$AU$6,"Balance",H242:AU242)</f>
        <v/>
      </c>
      <c r="G242" s="47">
        <f>IF(AND(F242&lt;=0.005,F241&gt;0.005),A242,"")</f>
        <v/>
      </c>
      <c r="H242" s="44">
        <f>ROUND(L241*N(Debts!$D$6)/12,2)</f>
        <v/>
      </c>
      <c r="I242" s="44">
        <f>MIN(N(Debts!$E$6),L241+H242)</f>
        <v/>
      </c>
      <c r="J242" s="44">
        <f>L241+H242-I242</f>
        <v/>
      </c>
      <c r="K242" s="44" t="n">
        <v>0</v>
      </c>
      <c r="L242" s="44">
        <f>ROUND(J242-K242,2)</f>
        <v/>
      </c>
      <c r="M242" s="44">
        <f>ROUND(Q241*N(Debts!$D$7)/12,2)</f>
        <v/>
      </c>
      <c r="N242" s="44">
        <f>MIN(N(Debts!$E$7),Q241+M242)</f>
        <v/>
      </c>
      <c r="O242" s="44">
        <f>Q241+M242-N242</f>
        <v/>
      </c>
      <c r="P242" s="44" t="n">
        <v>0</v>
      </c>
      <c r="Q242" s="44">
        <f>ROUND(O242-P242,2)</f>
        <v/>
      </c>
      <c r="R242" s="44">
        <f>ROUND(V241*N(Debts!$D$8)/12,2)</f>
        <v/>
      </c>
      <c r="S242" s="44">
        <f>MIN(N(Debts!$E$8),V241+R242)</f>
        <v/>
      </c>
      <c r="T242" s="44">
        <f>V241+R242-S242</f>
        <v/>
      </c>
      <c r="U242" s="44" t="n">
        <v>0</v>
      </c>
      <c r="V242" s="44">
        <f>ROUND(T242-U242,2)</f>
        <v/>
      </c>
      <c r="W242" s="44">
        <f>ROUND(AA241*N(Debts!$D$9)/12,2)</f>
        <v/>
      </c>
      <c r="X242" s="44">
        <f>MIN(N(Debts!$E$9),AA241+W242)</f>
        <v/>
      </c>
      <c r="Y242" s="44">
        <f>AA241+W242-X242</f>
        <v/>
      </c>
      <c r="Z242" s="44" t="n">
        <v>0</v>
      </c>
      <c r="AA242" s="44">
        <f>ROUND(Y242-Z242,2)</f>
        <v/>
      </c>
      <c r="AB242" s="44">
        <f>ROUND(AF241*N(Debts!$D$10)/12,2)</f>
        <v/>
      </c>
      <c r="AC242" s="44">
        <f>MIN(N(Debts!$E$10),AF241+AB242)</f>
        <v/>
      </c>
      <c r="AD242" s="44">
        <f>AF241+AB242-AC242</f>
        <v/>
      </c>
      <c r="AE242" s="44" t="n">
        <v>0</v>
      </c>
      <c r="AF242" s="44">
        <f>ROUND(AD242-AE242,2)</f>
        <v/>
      </c>
      <c r="AG242" s="44">
        <f>ROUND(AK241*N(Debts!$D$11)/12,2)</f>
        <v/>
      </c>
      <c r="AH242" s="44">
        <f>MIN(N(Debts!$E$11),AK241+AG242)</f>
        <v/>
      </c>
      <c r="AI242" s="44">
        <f>AK241+AG242-AH242</f>
        <v/>
      </c>
      <c r="AJ242" s="44" t="n">
        <v>0</v>
      </c>
      <c r="AK242" s="44">
        <f>ROUND(AI242-AJ242,2)</f>
        <v/>
      </c>
      <c r="AL242" s="44">
        <f>ROUND(AP241*N(Debts!$D$12)/12,2)</f>
        <v/>
      </c>
      <c r="AM242" s="44">
        <f>MIN(N(Debts!$E$12),AP241+AL242)</f>
        <v/>
      </c>
      <c r="AN242" s="44">
        <f>AP241+AL242-AM242</f>
        <v/>
      </c>
      <c r="AO242" s="44" t="n">
        <v>0</v>
      </c>
      <c r="AP242" s="44">
        <f>ROUND(AN242-AO242,2)</f>
        <v/>
      </c>
      <c r="AQ242" s="44">
        <f>ROUND(AU241*N(Debts!$D$13)/12,2)</f>
        <v/>
      </c>
      <c r="AR242" s="44">
        <f>MIN(N(Debts!$E$13),AU241+AQ242)</f>
        <v/>
      </c>
      <c r="AS242" s="44">
        <f>AU241+AQ242-AR242</f>
        <v/>
      </c>
      <c r="AT242" s="44" t="n">
        <v>0</v>
      </c>
      <c r="AU242" s="44">
        <f>ROUND(AS242-AT242,2)</f>
        <v/>
      </c>
    </row>
    <row r="243">
      <c r="A243" s="43" t="n">
        <v>236</v>
      </c>
      <c r="B243" s="45">
        <f>EDATE(Plan!$C$7,A243-1)</f>
        <v/>
      </c>
      <c r="C243" s="46" t="n">
        <v>0</v>
      </c>
      <c r="D243" s="46">
        <f>SUMIF($H$6:$AU$6,"Interest",H243:AU243)</f>
        <v/>
      </c>
      <c r="E243" s="46">
        <f>SUMIF($H$6:$AU$6,"Min paid",H243:AU243)+SUMIF($H$6:$AU$6,"Extra paid",H243:AU243)</f>
        <v/>
      </c>
      <c r="F243" s="46">
        <f>SUMIF($H$6:$AU$6,"Balance",H243:AU243)</f>
        <v/>
      </c>
      <c r="G243" s="47">
        <f>IF(AND(F243&lt;=0.005,F242&gt;0.005),A243,"")</f>
        <v/>
      </c>
      <c r="H243" s="44">
        <f>ROUND(L242*N(Debts!$D$6)/12,2)</f>
        <v/>
      </c>
      <c r="I243" s="44">
        <f>MIN(N(Debts!$E$6),L242+H243)</f>
        <v/>
      </c>
      <c r="J243" s="44">
        <f>L242+H243-I243</f>
        <v/>
      </c>
      <c r="K243" s="44" t="n">
        <v>0</v>
      </c>
      <c r="L243" s="44">
        <f>ROUND(J243-K243,2)</f>
        <v/>
      </c>
      <c r="M243" s="44">
        <f>ROUND(Q242*N(Debts!$D$7)/12,2)</f>
        <v/>
      </c>
      <c r="N243" s="44">
        <f>MIN(N(Debts!$E$7),Q242+M243)</f>
        <v/>
      </c>
      <c r="O243" s="44">
        <f>Q242+M243-N243</f>
        <v/>
      </c>
      <c r="P243" s="44" t="n">
        <v>0</v>
      </c>
      <c r="Q243" s="44">
        <f>ROUND(O243-P243,2)</f>
        <v/>
      </c>
      <c r="R243" s="44">
        <f>ROUND(V242*N(Debts!$D$8)/12,2)</f>
        <v/>
      </c>
      <c r="S243" s="44">
        <f>MIN(N(Debts!$E$8),V242+R243)</f>
        <v/>
      </c>
      <c r="T243" s="44">
        <f>V242+R243-S243</f>
        <v/>
      </c>
      <c r="U243" s="44" t="n">
        <v>0</v>
      </c>
      <c r="V243" s="44">
        <f>ROUND(T243-U243,2)</f>
        <v/>
      </c>
      <c r="W243" s="44">
        <f>ROUND(AA242*N(Debts!$D$9)/12,2)</f>
        <v/>
      </c>
      <c r="X243" s="44">
        <f>MIN(N(Debts!$E$9),AA242+W243)</f>
        <v/>
      </c>
      <c r="Y243" s="44">
        <f>AA242+W243-X243</f>
        <v/>
      </c>
      <c r="Z243" s="44" t="n">
        <v>0</v>
      </c>
      <c r="AA243" s="44">
        <f>ROUND(Y243-Z243,2)</f>
        <v/>
      </c>
      <c r="AB243" s="44">
        <f>ROUND(AF242*N(Debts!$D$10)/12,2)</f>
        <v/>
      </c>
      <c r="AC243" s="44">
        <f>MIN(N(Debts!$E$10),AF242+AB243)</f>
        <v/>
      </c>
      <c r="AD243" s="44">
        <f>AF242+AB243-AC243</f>
        <v/>
      </c>
      <c r="AE243" s="44" t="n">
        <v>0</v>
      </c>
      <c r="AF243" s="44">
        <f>ROUND(AD243-AE243,2)</f>
        <v/>
      </c>
      <c r="AG243" s="44">
        <f>ROUND(AK242*N(Debts!$D$11)/12,2)</f>
        <v/>
      </c>
      <c r="AH243" s="44">
        <f>MIN(N(Debts!$E$11),AK242+AG243)</f>
        <v/>
      </c>
      <c r="AI243" s="44">
        <f>AK242+AG243-AH243</f>
        <v/>
      </c>
      <c r="AJ243" s="44" t="n">
        <v>0</v>
      </c>
      <c r="AK243" s="44">
        <f>ROUND(AI243-AJ243,2)</f>
        <v/>
      </c>
      <c r="AL243" s="44">
        <f>ROUND(AP242*N(Debts!$D$12)/12,2)</f>
        <v/>
      </c>
      <c r="AM243" s="44">
        <f>MIN(N(Debts!$E$12),AP242+AL243)</f>
        <v/>
      </c>
      <c r="AN243" s="44">
        <f>AP242+AL243-AM243</f>
        <v/>
      </c>
      <c r="AO243" s="44" t="n">
        <v>0</v>
      </c>
      <c r="AP243" s="44">
        <f>ROUND(AN243-AO243,2)</f>
        <v/>
      </c>
      <c r="AQ243" s="44">
        <f>ROUND(AU242*N(Debts!$D$13)/12,2)</f>
        <v/>
      </c>
      <c r="AR243" s="44">
        <f>MIN(N(Debts!$E$13),AU242+AQ243)</f>
        <v/>
      </c>
      <c r="AS243" s="44">
        <f>AU242+AQ243-AR243</f>
        <v/>
      </c>
      <c r="AT243" s="44" t="n">
        <v>0</v>
      </c>
      <c r="AU243" s="44">
        <f>ROUND(AS243-AT243,2)</f>
        <v/>
      </c>
    </row>
    <row r="244">
      <c r="A244" s="43" t="n">
        <v>237</v>
      </c>
      <c r="B244" s="45">
        <f>EDATE(Plan!$C$7,A244-1)</f>
        <v/>
      </c>
      <c r="C244" s="46" t="n">
        <v>0</v>
      </c>
      <c r="D244" s="46">
        <f>SUMIF($H$6:$AU$6,"Interest",H244:AU244)</f>
        <v/>
      </c>
      <c r="E244" s="46">
        <f>SUMIF($H$6:$AU$6,"Min paid",H244:AU244)+SUMIF($H$6:$AU$6,"Extra paid",H244:AU244)</f>
        <v/>
      </c>
      <c r="F244" s="46">
        <f>SUMIF($H$6:$AU$6,"Balance",H244:AU244)</f>
        <v/>
      </c>
      <c r="G244" s="47">
        <f>IF(AND(F244&lt;=0.005,F243&gt;0.005),A244,"")</f>
        <v/>
      </c>
      <c r="H244" s="44">
        <f>ROUND(L243*N(Debts!$D$6)/12,2)</f>
        <v/>
      </c>
      <c r="I244" s="44">
        <f>MIN(N(Debts!$E$6),L243+H244)</f>
        <v/>
      </c>
      <c r="J244" s="44">
        <f>L243+H244-I244</f>
        <v/>
      </c>
      <c r="K244" s="44" t="n">
        <v>0</v>
      </c>
      <c r="L244" s="44">
        <f>ROUND(J244-K244,2)</f>
        <v/>
      </c>
      <c r="M244" s="44">
        <f>ROUND(Q243*N(Debts!$D$7)/12,2)</f>
        <v/>
      </c>
      <c r="N244" s="44">
        <f>MIN(N(Debts!$E$7),Q243+M244)</f>
        <v/>
      </c>
      <c r="O244" s="44">
        <f>Q243+M244-N244</f>
        <v/>
      </c>
      <c r="P244" s="44" t="n">
        <v>0</v>
      </c>
      <c r="Q244" s="44">
        <f>ROUND(O244-P244,2)</f>
        <v/>
      </c>
      <c r="R244" s="44">
        <f>ROUND(V243*N(Debts!$D$8)/12,2)</f>
        <v/>
      </c>
      <c r="S244" s="44">
        <f>MIN(N(Debts!$E$8),V243+R244)</f>
        <v/>
      </c>
      <c r="T244" s="44">
        <f>V243+R244-S244</f>
        <v/>
      </c>
      <c r="U244" s="44" t="n">
        <v>0</v>
      </c>
      <c r="V244" s="44">
        <f>ROUND(T244-U244,2)</f>
        <v/>
      </c>
      <c r="W244" s="44">
        <f>ROUND(AA243*N(Debts!$D$9)/12,2)</f>
        <v/>
      </c>
      <c r="X244" s="44">
        <f>MIN(N(Debts!$E$9),AA243+W244)</f>
        <v/>
      </c>
      <c r="Y244" s="44">
        <f>AA243+W244-X244</f>
        <v/>
      </c>
      <c r="Z244" s="44" t="n">
        <v>0</v>
      </c>
      <c r="AA244" s="44">
        <f>ROUND(Y244-Z244,2)</f>
        <v/>
      </c>
      <c r="AB244" s="44">
        <f>ROUND(AF243*N(Debts!$D$10)/12,2)</f>
        <v/>
      </c>
      <c r="AC244" s="44">
        <f>MIN(N(Debts!$E$10),AF243+AB244)</f>
        <v/>
      </c>
      <c r="AD244" s="44">
        <f>AF243+AB244-AC244</f>
        <v/>
      </c>
      <c r="AE244" s="44" t="n">
        <v>0</v>
      </c>
      <c r="AF244" s="44">
        <f>ROUND(AD244-AE244,2)</f>
        <v/>
      </c>
      <c r="AG244" s="44">
        <f>ROUND(AK243*N(Debts!$D$11)/12,2)</f>
        <v/>
      </c>
      <c r="AH244" s="44">
        <f>MIN(N(Debts!$E$11),AK243+AG244)</f>
        <v/>
      </c>
      <c r="AI244" s="44">
        <f>AK243+AG244-AH244</f>
        <v/>
      </c>
      <c r="AJ244" s="44" t="n">
        <v>0</v>
      </c>
      <c r="AK244" s="44">
        <f>ROUND(AI244-AJ244,2)</f>
        <v/>
      </c>
      <c r="AL244" s="44">
        <f>ROUND(AP243*N(Debts!$D$12)/12,2)</f>
        <v/>
      </c>
      <c r="AM244" s="44">
        <f>MIN(N(Debts!$E$12),AP243+AL244)</f>
        <v/>
      </c>
      <c r="AN244" s="44">
        <f>AP243+AL244-AM244</f>
        <v/>
      </c>
      <c r="AO244" s="44" t="n">
        <v>0</v>
      </c>
      <c r="AP244" s="44">
        <f>ROUND(AN244-AO244,2)</f>
        <v/>
      </c>
      <c r="AQ244" s="44">
        <f>ROUND(AU243*N(Debts!$D$13)/12,2)</f>
        <v/>
      </c>
      <c r="AR244" s="44">
        <f>MIN(N(Debts!$E$13),AU243+AQ244)</f>
        <v/>
      </c>
      <c r="AS244" s="44">
        <f>AU243+AQ244-AR244</f>
        <v/>
      </c>
      <c r="AT244" s="44" t="n">
        <v>0</v>
      </c>
      <c r="AU244" s="44">
        <f>ROUND(AS244-AT244,2)</f>
        <v/>
      </c>
    </row>
    <row r="245">
      <c r="A245" s="43" t="n">
        <v>238</v>
      </c>
      <c r="B245" s="45">
        <f>EDATE(Plan!$C$7,A245-1)</f>
        <v/>
      </c>
      <c r="C245" s="46" t="n">
        <v>0</v>
      </c>
      <c r="D245" s="46">
        <f>SUMIF($H$6:$AU$6,"Interest",H245:AU245)</f>
        <v/>
      </c>
      <c r="E245" s="46">
        <f>SUMIF($H$6:$AU$6,"Min paid",H245:AU245)+SUMIF($H$6:$AU$6,"Extra paid",H245:AU245)</f>
        <v/>
      </c>
      <c r="F245" s="46">
        <f>SUMIF($H$6:$AU$6,"Balance",H245:AU245)</f>
        <v/>
      </c>
      <c r="G245" s="47">
        <f>IF(AND(F245&lt;=0.005,F244&gt;0.005),A245,"")</f>
        <v/>
      </c>
      <c r="H245" s="44">
        <f>ROUND(L244*N(Debts!$D$6)/12,2)</f>
        <v/>
      </c>
      <c r="I245" s="44">
        <f>MIN(N(Debts!$E$6),L244+H245)</f>
        <v/>
      </c>
      <c r="J245" s="44">
        <f>L244+H245-I245</f>
        <v/>
      </c>
      <c r="K245" s="44" t="n">
        <v>0</v>
      </c>
      <c r="L245" s="44">
        <f>ROUND(J245-K245,2)</f>
        <v/>
      </c>
      <c r="M245" s="44">
        <f>ROUND(Q244*N(Debts!$D$7)/12,2)</f>
        <v/>
      </c>
      <c r="N245" s="44">
        <f>MIN(N(Debts!$E$7),Q244+M245)</f>
        <v/>
      </c>
      <c r="O245" s="44">
        <f>Q244+M245-N245</f>
        <v/>
      </c>
      <c r="P245" s="44" t="n">
        <v>0</v>
      </c>
      <c r="Q245" s="44">
        <f>ROUND(O245-P245,2)</f>
        <v/>
      </c>
      <c r="R245" s="44">
        <f>ROUND(V244*N(Debts!$D$8)/12,2)</f>
        <v/>
      </c>
      <c r="S245" s="44">
        <f>MIN(N(Debts!$E$8),V244+R245)</f>
        <v/>
      </c>
      <c r="T245" s="44">
        <f>V244+R245-S245</f>
        <v/>
      </c>
      <c r="U245" s="44" t="n">
        <v>0</v>
      </c>
      <c r="V245" s="44">
        <f>ROUND(T245-U245,2)</f>
        <v/>
      </c>
      <c r="W245" s="44">
        <f>ROUND(AA244*N(Debts!$D$9)/12,2)</f>
        <v/>
      </c>
      <c r="X245" s="44">
        <f>MIN(N(Debts!$E$9),AA244+W245)</f>
        <v/>
      </c>
      <c r="Y245" s="44">
        <f>AA244+W245-X245</f>
        <v/>
      </c>
      <c r="Z245" s="44" t="n">
        <v>0</v>
      </c>
      <c r="AA245" s="44">
        <f>ROUND(Y245-Z245,2)</f>
        <v/>
      </c>
      <c r="AB245" s="44">
        <f>ROUND(AF244*N(Debts!$D$10)/12,2)</f>
        <v/>
      </c>
      <c r="AC245" s="44">
        <f>MIN(N(Debts!$E$10),AF244+AB245)</f>
        <v/>
      </c>
      <c r="AD245" s="44">
        <f>AF244+AB245-AC245</f>
        <v/>
      </c>
      <c r="AE245" s="44" t="n">
        <v>0</v>
      </c>
      <c r="AF245" s="44">
        <f>ROUND(AD245-AE245,2)</f>
        <v/>
      </c>
      <c r="AG245" s="44">
        <f>ROUND(AK244*N(Debts!$D$11)/12,2)</f>
        <v/>
      </c>
      <c r="AH245" s="44">
        <f>MIN(N(Debts!$E$11),AK244+AG245)</f>
        <v/>
      </c>
      <c r="AI245" s="44">
        <f>AK244+AG245-AH245</f>
        <v/>
      </c>
      <c r="AJ245" s="44" t="n">
        <v>0</v>
      </c>
      <c r="AK245" s="44">
        <f>ROUND(AI245-AJ245,2)</f>
        <v/>
      </c>
      <c r="AL245" s="44">
        <f>ROUND(AP244*N(Debts!$D$12)/12,2)</f>
        <v/>
      </c>
      <c r="AM245" s="44">
        <f>MIN(N(Debts!$E$12),AP244+AL245)</f>
        <v/>
      </c>
      <c r="AN245" s="44">
        <f>AP244+AL245-AM245</f>
        <v/>
      </c>
      <c r="AO245" s="44" t="n">
        <v>0</v>
      </c>
      <c r="AP245" s="44">
        <f>ROUND(AN245-AO245,2)</f>
        <v/>
      </c>
      <c r="AQ245" s="44">
        <f>ROUND(AU244*N(Debts!$D$13)/12,2)</f>
        <v/>
      </c>
      <c r="AR245" s="44">
        <f>MIN(N(Debts!$E$13),AU244+AQ245)</f>
        <v/>
      </c>
      <c r="AS245" s="44">
        <f>AU244+AQ245-AR245</f>
        <v/>
      </c>
      <c r="AT245" s="44" t="n">
        <v>0</v>
      </c>
      <c r="AU245" s="44">
        <f>ROUND(AS245-AT245,2)</f>
        <v/>
      </c>
    </row>
    <row r="246">
      <c r="A246" s="43" t="n">
        <v>239</v>
      </c>
      <c r="B246" s="45">
        <f>EDATE(Plan!$C$7,A246-1)</f>
        <v/>
      </c>
      <c r="C246" s="46" t="n">
        <v>0</v>
      </c>
      <c r="D246" s="46">
        <f>SUMIF($H$6:$AU$6,"Interest",H246:AU246)</f>
        <v/>
      </c>
      <c r="E246" s="46">
        <f>SUMIF($H$6:$AU$6,"Min paid",H246:AU246)+SUMIF($H$6:$AU$6,"Extra paid",H246:AU246)</f>
        <v/>
      </c>
      <c r="F246" s="46">
        <f>SUMIF($H$6:$AU$6,"Balance",H246:AU246)</f>
        <v/>
      </c>
      <c r="G246" s="47">
        <f>IF(AND(F246&lt;=0.005,F245&gt;0.005),A246,"")</f>
        <v/>
      </c>
      <c r="H246" s="44">
        <f>ROUND(L245*N(Debts!$D$6)/12,2)</f>
        <v/>
      </c>
      <c r="I246" s="44">
        <f>MIN(N(Debts!$E$6),L245+H246)</f>
        <v/>
      </c>
      <c r="J246" s="44">
        <f>L245+H246-I246</f>
        <v/>
      </c>
      <c r="K246" s="44" t="n">
        <v>0</v>
      </c>
      <c r="L246" s="44">
        <f>ROUND(J246-K246,2)</f>
        <v/>
      </c>
      <c r="M246" s="44">
        <f>ROUND(Q245*N(Debts!$D$7)/12,2)</f>
        <v/>
      </c>
      <c r="N246" s="44">
        <f>MIN(N(Debts!$E$7),Q245+M246)</f>
        <v/>
      </c>
      <c r="O246" s="44">
        <f>Q245+M246-N246</f>
        <v/>
      </c>
      <c r="P246" s="44" t="n">
        <v>0</v>
      </c>
      <c r="Q246" s="44">
        <f>ROUND(O246-P246,2)</f>
        <v/>
      </c>
      <c r="R246" s="44">
        <f>ROUND(V245*N(Debts!$D$8)/12,2)</f>
        <v/>
      </c>
      <c r="S246" s="44">
        <f>MIN(N(Debts!$E$8),V245+R246)</f>
        <v/>
      </c>
      <c r="T246" s="44">
        <f>V245+R246-S246</f>
        <v/>
      </c>
      <c r="U246" s="44" t="n">
        <v>0</v>
      </c>
      <c r="V246" s="44">
        <f>ROUND(T246-U246,2)</f>
        <v/>
      </c>
      <c r="W246" s="44">
        <f>ROUND(AA245*N(Debts!$D$9)/12,2)</f>
        <v/>
      </c>
      <c r="X246" s="44">
        <f>MIN(N(Debts!$E$9),AA245+W246)</f>
        <v/>
      </c>
      <c r="Y246" s="44">
        <f>AA245+W246-X246</f>
        <v/>
      </c>
      <c r="Z246" s="44" t="n">
        <v>0</v>
      </c>
      <c r="AA246" s="44">
        <f>ROUND(Y246-Z246,2)</f>
        <v/>
      </c>
      <c r="AB246" s="44">
        <f>ROUND(AF245*N(Debts!$D$10)/12,2)</f>
        <v/>
      </c>
      <c r="AC246" s="44">
        <f>MIN(N(Debts!$E$10),AF245+AB246)</f>
        <v/>
      </c>
      <c r="AD246" s="44">
        <f>AF245+AB246-AC246</f>
        <v/>
      </c>
      <c r="AE246" s="44" t="n">
        <v>0</v>
      </c>
      <c r="AF246" s="44">
        <f>ROUND(AD246-AE246,2)</f>
        <v/>
      </c>
      <c r="AG246" s="44">
        <f>ROUND(AK245*N(Debts!$D$11)/12,2)</f>
        <v/>
      </c>
      <c r="AH246" s="44">
        <f>MIN(N(Debts!$E$11),AK245+AG246)</f>
        <v/>
      </c>
      <c r="AI246" s="44">
        <f>AK245+AG246-AH246</f>
        <v/>
      </c>
      <c r="AJ246" s="44" t="n">
        <v>0</v>
      </c>
      <c r="AK246" s="44">
        <f>ROUND(AI246-AJ246,2)</f>
        <v/>
      </c>
      <c r="AL246" s="44">
        <f>ROUND(AP245*N(Debts!$D$12)/12,2)</f>
        <v/>
      </c>
      <c r="AM246" s="44">
        <f>MIN(N(Debts!$E$12),AP245+AL246)</f>
        <v/>
      </c>
      <c r="AN246" s="44">
        <f>AP245+AL246-AM246</f>
        <v/>
      </c>
      <c r="AO246" s="44" t="n">
        <v>0</v>
      </c>
      <c r="AP246" s="44">
        <f>ROUND(AN246-AO246,2)</f>
        <v/>
      </c>
      <c r="AQ246" s="44">
        <f>ROUND(AU245*N(Debts!$D$13)/12,2)</f>
        <v/>
      </c>
      <c r="AR246" s="44">
        <f>MIN(N(Debts!$E$13),AU245+AQ246)</f>
        <v/>
      </c>
      <c r="AS246" s="44">
        <f>AU245+AQ246-AR246</f>
        <v/>
      </c>
      <c r="AT246" s="44" t="n">
        <v>0</v>
      </c>
      <c r="AU246" s="44">
        <f>ROUND(AS246-AT246,2)</f>
        <v/>
      </c>
    </row>
    <row r="247">
      <c r="A247" s="43" t="n">
        <v>240</v>
      </c>
      <c r="B247" s="45">
        <f>EDATE(Plan!$C$7,A247-1)</f>
        <v/>
      </c>
      <c r="C247" s="46" t="n">
        <v>0</v>
      </c>
      <c r="D247" s="46">
        <f>SUMIF($H$6:$AU$6,"Interest",H247:AU247)</f>
        <v/>
      </c>
      <c r="E247" s="46">
        <f>SUMIF($H$6:$AU$6,"Min paid",H247:AU247)+SUMIF($H$6:$AU$6,"Extra paid",H247:AU247)</f>
        <v/>
      </c>
      <c r="F247" s="46">
        <f>SUMIF($H$6:$AU$6,"Balance",H247:AU247)</f>
        <v/>
      </c>
      <c r="G247" s="47">
        <f>IF(AND(F247&lt;=0.005,F246&gt;0.005),A247,"")</f>
        <v/>
      </c>
      <c r="H247" s="44">
        <f>ROUND(L246*N(Debts!$D$6)/12,2)</f>
        <v/>
      </c>
      <c r="I247" s="44">
        <f>MIN(N(Debts!$E$6),L246+H247)</f>
        <v/>
      </c>
      <c r="J247" s="44">
        <f>L246+H247-I247</f>
        <v/>
      </c>
      <c r="K247" s="44" t="n">
        <v>0</v>
      </c>
      <c r="L247" s="44">
        <f>ROUND(J247-K247,2)</f>
        <v/>
      </c>
      <c r="M247" s="44">
        <f>ROUND(Q246*N(Debts!$D$7)/12,2)</f>
        <v/>
      </c>
      <c r="N247" s="44">
        <f>MIN(N(Debts!$E$7),Q246+M247)</f>
        <v/>
      </c>
      <c r="O247" s="44">
        <f>Q246+M247-N247</f>
        <v/>
      </c>
      <c r="P247" s="44" t="n">
        <v>0</v>
      </c>
      <c r="Q247" s="44">
        <f>ROUND(O247-P247,2)</f>
        <v/>
      </c>
      <c r="R247" s="44">
        <f>ROUND(V246*N(Debts!$D$8)/12,2)</f>
        <v/>
      </c>
      <c r="S247" s="44">
        <f>MIN(N(Debts!$E$8),V246+R247)</f>
        <v/>
      </c>
      <c r="T247" s="44">
        <f>V246+R247-S247</f>
        <v/>
      </c>
      <c r="U247" s="44" t="n">
        <v>0</v>
      </c>
      <c r="V247" s="44">
        <f>ROUND(T247-U247,2)</f>
        <v/>
      </c>
      <c r="W247" s="44">
        <f>ROUND(AA246*N(Debts!$D$9)/12,2)</f>
        <v/>
      </c>
      <c r="X247" s="44">
        <f>MIN(N(Debts!$E$9),AA246+W247)</f>
        <v/>
      </c>
      <c r="Y247" s="44">
        <f>AA246+W247-X247</f>
        <v/>
      </c>
      <c r="Z247" s="44" t="n">
        <v>0</v>
      </c>
      <c r="AA247" s="44">
        <f>ROUND(Y247-Z247,2)</f>
        <v/>
      </c>
      <c r="AB247" s="44">
        <f>ROUND(AF246*N(Debts!$D$10)/12,2)</f>
        <v/>
      </c>
      <c r="AC247" s="44">
        <f>MIN(N(Debts!$E$10),AF246+AB247)</f>
        <v/>
      </c>
      <c r="AD247" s="44">
        <f>AF246+AB247-AC247</f>
        <v/>
      </c>
      <c r="AE247" s="44" t="n">
        <v>0</v>
      </c>
      <c r="AF247" s="44">
        <f>ROUND(AD247-AE247,2)</f>
        <v/>
      </c>
      <c r="AG247" s="44">
        <f>ROUND(AK246*N(Debts!$D$11)/12,2)</f>
        <v/>
      </c>
      <c r="AH247" s="44">
        <f>MIN(N(Debts!$E$11),AK246+AG247)</f>
        <v/>
      </c>
      <c r="AI247" s="44">
        <f>AK246+AG247-AH247</f>
        <v/>
      </c>
      <c r="AJ247" s="44" t="n">
        <v>0</v>
      </c>
      <c r="AK247" s="44">
        <f>ROUND(AI247-AJ247,2)</f>
        <v/>
      </c>
      <c r="AL247" s="44">
        <f>ROUND(AP246*N(Debts!$D$12)/12,2)</f>
        <v/>
      </c>
      <c r="AM247" s="44">
        <f>MIN(N(Debts!$E$12),AP246+AL247)</f>
        <v/>
      </c>
      <c r="AN247" s="44">
        <f>AP246+AL247-AM247</f>
        <v/>
      </c>
      <c r="AO247" s="44" t="n">
        <v>0</v>
      </c>
      <c r="AP247" s="44">
        <f>ROUND(AN247-AO247,2)</f>
        <v/>
      </c>
      <c r="AQ247" s="44">
        <f>ROUND(AU246*N(Debts!$D$13)/12,2)</f>
        <v/>
      </c>
      <c r="AR247" s="44">
        <f>MIN(N(Debts!$E$13),AU246+AQ247)</f>
        <v/>
      </c>
      <c r="AS247" s="44">
        <f>AU246+AQ247-AR247</f>
        <v/>
      </c>
      <c r="AT247" s="44" t="n">
        <v>0</v>
      </c>
      <c r="AU247" s="44">
        <f>ROUND(AS247-AT247,2)</f>
        <v/>
      </c>
    </row>
    <row r="248">
      <c r="A248" s="43" t="n">
        <v>241</v>
      </c>
      <c r="B248" s="45">
        <f>EDATE(Plan!$C$7,A248-1)</f>
        <v/>
      </c>
      <c r="C248" s="46" t="n">
        <v>0</v>
      </c>
      <c r="D248" s="46">
        <f>SUMIF($H$6:$AU$6,"Interest",H248:AU248)</f>
        <v/>
      </c>
      <c r="E248" s="46">
        <f>SUMIF($H$6:$AU$6,"Min paid",H248:AU248)+SUMIF($H$6:$AU$6,"Extra paid",H248:AU248)</f>
        <v/>
      </c>
      <c r="F248" s="46">
        <f>SUMIF($H$6:$AU$6,"Balance",H248:AU248)</f>
        <v/>
      </c>
      <c r="G248" s="47">
        <f>IF(AND(F248&lt;=0.005,F247&gt;0.005),A248,"")</f>
        <v/>
      </c>
      <c r="H248" s="44">
        <f>ROUND(L247*N(Debts!$D$6)/12,2)</f>
        <v/>
      </c>
      <c r="I248" s="44">
        <f>MIN(N(Debts!$E$6),L247+H248)</f>
        <v/>
      </c>
      <c r="J248" s="44">
        <f>L247+H248-I248</f>
        <v/>
      </c>
      <c r="K248" s="44" t="n">
        <v>0</v>
      </c>
      <c r="L248" s="44">
        <f>ROUND(J248-K248,2)</f>
        <v/>
      </c>
      <c r="M248" s="44">
        <f>ROUND(Q247*N(Debts!$D$7)/12,2)</f>
        <v/>
      </c>
      <c r="N248" s="44">
        <f>MIN(N(Debts!$E$7),Q247+M248)</f>
        <v/>
      </c>
      <c r="O248" s="44">
        <f>Q247+M248-N248</f>
        <v/>
      </c>
      <c r="P248" s="44" t="n">
        <v>0</v>
      </c>
      <c r="Q248" s="44">
        <f>ROUND(O248-P248,2)</f>
        <v/>
      </c>
      <c r="R248" s="44">
        <f>ROUND(V247*N(Debts!$D$8)/12,2)</f>
        <v/>
      </c>
      <c r="S248" s="44">
        <f>MIN(N(Debts!$E$8),V247+R248)</f>
        <v/>
      </c>
      <c r="T248" s="44">
        <f>V247+R248-S248</f>
        <v/>
      </c>
      <c r="U248" s="44" t="n">
        <v>0</v>
      </c>
      <c r="V248" s="44">
        <f>ROUND(T248-U248,2)</f>
        <v/>
      </c>
      <c r="W248" s="44">
        <f>ROUND(AA247*N(Debts!$D$9)/12,2)</f>
        <v/>
      </c>
      <c r="X248" s="44">
        <f>MIN(N(Debts!$E$9),AA247+W248)</f>
        <v/>
      </c>
      <c r="Y248" s="44">
        <f>AA247+W248-X248</f>
        <v/>
      </c>
      <c r="Z248" s="44" t="n">
        <v>0</v>
      </c>
      <c r="AA248" s="44">
        <f>ROUND(Y248-Z248,2)</f>
        <v/>
      </c>
      <c r="AB248" s="44">
        <f>ROUND(AF247*N(Debts!$D$10)/12,2)</f>
        <v/>
      </c>
      <c r="AC248" s="44">
        <f>MIN(N(Debts!$E$10),AF247+AB248)</f>
        <v/>
      </c>
      <c r="AD248" s="44">
        <f>AF247+AB248-AC248</f>
        <v/>
      </c>
      <c r="AE248" s="44" t="n">
        <v>0</v>
      </c>
      <c r="AF248" s="44">
        <f>ROUND(AD248-AE248,2)</f>
        <v/>
      </c>
      <c r="AG248" s="44">
        <f>ROUND(AK247*N(Debts!$D$11)/12,2)</f>
        <v/>
      </c>
      <c r="AH248" s="44">
        <f>MIN(N(Debts!$E$11),AK247+AG248)</f>
        <v/>
      </c>
      <c r="AI248" s="44">
        <f>AK247+AG248-AH248</f>
        <v/>
      </c>
      <c r="AJ248" s="44" t="n">
        <v>0</v>
      </c>
      <c r="AK248" s="44">
        <f>ROUND(AI248-AJ248,2)</f>
        <v/>
      </c>
      <c r="AL248" s="44">
        <f>ROUND(AP247*N(Debts!$D$12)/12,2)</f>
        <v/>
      </c>
      <c r="AM248" s="44">
        <f>MIN(N(Debts!$E$12),AP247+AL248)</f>
        <v/>
      </c>
      <c r="AN248" s="44">
        <f>AP247+AL248-AM248</f>
        <v/>
      </c>
      <c r="AO248" s="44" t="n">
        <v>0</v>
      </c>
      <c r="AP248" s="44">
        <f>ROUND(AN248-AO248,2)</f>
        <v/>
      </c>
      <c r="AQ248" s="44">
        <f>ROUND(AU247*N(Debts!$D$13)/12,2)</f>
        <v/>
      </c>
      <c r="AR248" s="44">
        <f>MIN(N(Debts!$E$13),AU247+AQ248)</f>
        <v/>
      </c>
      <c r="AS248" s="44">
        <f>AU247+AQ248-AR248</f>
        <v/>
      </c>
      <c r="AT248" s="44" t="n">
        <v>0</v>
      </c>
      <c r="AU248" s="44">
        <f>ROUND(AS248-AT248,2)</f>
        <v/>
      </c>
    </row>
    <row r="249">
      <c r="A249" s="43" t="n">
        <v>242</v>
      </c>
      <c r="B249" s="45">
        <f>EDATE(Plan!$C$7,A249-1)</f>
        <v/>
      </c>
      <c r="C249" s="46" t="n">
        <v>0</v>
      </c>
      <c r="D249" s="46">
        <f>SUMIF($H$6:$AU$6,"Interest",H249:AU249)</f>
        <v/>
      </c>
      <c r="E249" s="46">
        <f>SUMIF($H$6:$AU$6,"Min paid",H249:AU249)+SUMIF($H$6:$AU$6,"Extra paid",H249:AU249)</f>
        <v/>
      </c>
      <c r="F249" s="46">
        <f>SUMIF($H$6:$AU$6,"Balance",H249:AU249)</f>
        <v/>
      </c>
      <c r="G249" s="47">
        <f>IF(AND(F249&lt;=0.005,F248&gt;0.005),A249,"")</f>
        <v/>
      </c>
      <c r="H249" s="44">
        <f>ROUND(L248*N(Debts!$D$6)/12,2)</f>
        <v/>
      </c>
      <c r="I249" s="44">
        <f>MIN(N(Debts!$E$6),L248+H249)</f>
        <v/>
      </c>
      <c r="J249" s="44">
        <f>L248+H249-I249</f>
        <v/>
      </c>
      <c r="K249" s="44" t="n">
        <v>0</v>
      </c>
      <c r="L249" s="44">
        <f>ROUND(J249-K249,2)</f>
        <v/>
      </c>
      <c r="M249" s="44">
        <f>ROUND(Q248*N(Debts!$D$7)/12,2)</f>
        <v/>
      </c>
      <c r="N249" s="44">
        <f>MIN(N(Debts!$E$7),Q248+M249)</f>
        <v/>
      </c>
      <c r="O249" s="44">
        <f>Q248+M249-N249</f>
        <v/>
      </c>
      <c r="P249" s="44" t="n">
        <v>0</v>
      </c>
      <c r="Q249" s="44">
        <f>ROUND(O249-P249,2)</f>
        <v/>
      </c>
      <c r="R249" s="44">
        <f>ROUND(V248*N(Debts!$D$8)/12,2)</f>
        <v/>
      </c>
      <c r="S249" s="44">
        <f>MIN(N(Debts!$E$8),V248+R249)</f>
        <v/>
      </c>
      <c r="T249" s="44">
        <f>V248+R249-S249</f>
        <v/>
      </c>
      <c r="U249" s="44" t="n">
        <v>0</v>
      </c>
      <c r="V249" s="44">
        <f>ROUND(T249-U249,2)</f>
        <v/>
      </c>
      <c r="W249" s="44">
        <f>ROUND(AA248*N(Debts!$D$9)/12,2)</f>
        <v/>
      </c>
      <c r="X249" s="44">
        <f>MIN(N(Debts!$E$9),AA248+W249)</f>
        <v/>
      </c>
      <c r="Y249" s="44">
        <f>AA248+W249-X249</f>
        <v/>
      </c>
      <c r="Z249" s="44" t="n">
        <v>0</v>
      </c>
      <c r="AA249" s="44">
        <f>ROUND(Y249-Z249,2)</f>
        <v/>
      </c>
      <c r="AB249" s="44">
        <f>ROUND(AF248*N(Debts!$D$10)/12,2)</f>
        <v/>
      </c>
      <c r="AC249" s="44">
        <f>MIN(N(Debts!$E$10),AF248+AB249)</f>
        <v/>
      </c>
      <c r="AD249" s="44">
        <f>AF248+AB249-AC249</f>
        <v/>
      </c>
      <c r="AE249" s="44" t="n">
        <v>0</v>
      </c>
      <c r="AF249" s="44">
        <f>ROUND(AD249-AE249,2)</f>
        <v/>
      </c>
      <c r="AG249" s="44">
        <f>ROUND(AK248*N(Debts!$D$11)/12,2)</f>
        <v/>
      </c>
      <c r="AH249" s="44">
        <f>MIN(N(Debts!$E$11),AK248+AG249)</f>
        <v/>
      </c>
      <c r="AI249" s="44">
        <f>AK248+AG249-AH249</f>
        <v/>
      </c>
      <c r="AJ249" s="44" t="n">
        <v>0</v>
      </c>
      <c r="AK249" s="44">
        <f>ROUND(AI249-AJ249,2)</f>
        <v/>
      </c>
      <c r="AL249" s="44">
        <f>ROUND(AP248*N(Debts!$D$12)/12,2)</f>
        <v/>
      </c>
      <c r="AM249" s="44">
        <f>MIN(N(Debts!$E$12),AP248+AL249)</f>
        <v/>
      </c>
      <c r="AN249" s="44">
        <f>AP248+AL249-AM249</f>
        <v/>
      </c>
      <c r="AO249" s="44" t="n">
        <v>0</v>
      </c>
      <c r="AP249" s="44">
        <f>ROUND(AN249-AO249,2)</f>
        <v/>
      </c>
      <c r="AQ249" s="44">
        <f>ROUND(AU248*N(Debts!$D$13)/12,2)</f>
        <v/>
      </c>
      <c r="AR249" s="44">
        <f>MIN(N(Debts!$E$13),AU248+AQ249)</f>
        <v/>
      </c>
      <c r="AS249" s="44">
        <f>AU248+AQ249-AR249</f>
        <v/>
      </c>
      <c r="AT249" s="44" t="n">
        <v>0</v>
      </c>
      <c r="AU249" s="44">
        <f>ROUND(AS249-AT249,2)</f>
        <v/>
      </c>
    </row>
    <row r="250">
      <c r="A250" s="43" t="n">
        <v>243</v>
      </c>
      <c r="B250" s="45">
        <f>EDATE(Plan!$C$7,A250-1)</f>
        <v/>
      </c>
      <c r="C250" s="46" t="n">
        <v>0</v>
      </c>
      <c r="D250" s="46">
        <f>SUMIF($H$6:$AU$6,"Interest",H250:AU250)</f>
        <v/>
      </c>
      <c r="E250" s="46">
        <f>SUMIF($H$6:$AU$6,"Min paid",H250:AU250)+SUMIF($H$6:$AU$6,"Extra paid",H250:AU250)</f>
        <v/>
      </c>
      <c r="F250" s="46">
        <f>SUMIF($H$6:$AU$6,"Balance",H250:AU250)</f>
        <v/>
      </c>
      <c r="G250" s="47">
        <f>IF(AND(F250&lt;=0.005,F249&gt;0.005),A250,"")</f>
        <v/>
      </c>
      <c r="H250" s="44">
        <f>ROUND(L249*N(Debts!$D$6)/12,2)</f>
        <v/>
      </c>
      <c r="I250" s="44">
        <f>MIN(N(Debts!$E$6),L249+H250)</f>
        <v/>
      </c>
      <c r="J250" s="44">
        <f>L249+H250-I250</f>
        <v/>
      </c>
      <c r="K250" s="44" t="n">
        <v>0</v>
      </c>
      <c r="L250" s="44">
        <f>ROUND(J250-K250,2)</f>
        <v/>
      </c>
      <c r="M250" s="44">
        <f>ROUND(Q249*N(Debts!$D$7)/12,2)</f>
        <v/>
      </c>
      <c r="N250" s="44">
        <f>MIN(N(Debts!$E$7),Q249+M250)</f>
        <v/>
      </c>
      <c r="O250" s="44">
        <f>Q249+M250-N250</f>
        <v/>
      </c>
      <c r="P250" s="44" t="n">
        <v>0</v>
      </c>
      <c r="Q250" s="44">
        <f>ROUND(O250-P250,2)</f>
        <v/>
      </c>
      <c r="R250" s="44">
        <f>ROUND(V249*N(Debts!$D$8)/12,2)</f>
        <v/>
      </c>
      <c r="S250" s="44">
        <f>MIN(N(Debts!$E$8),V249+R250)</f>
        <v/>
      </c>
      <c r="T250" s="44">
        <f>V249+R250-S250</f>
        <v/>
      </c>
      <c r="U250" s="44" t="n">
        <v>0</v>
      </c>
      <c r="V250" s="44">
        <f>ROUND(T250-U250,2)</f>
        <v/>
      </c>
      <c r="W250" s="44">
        <f>ROUND(AA249*N(Debts!$D$9)/12,2)</f>
        <v/>
      </c>
      <c r="X250" s="44">
        <f>MIN(N(Debts!$E$9),AA249+W250)</f>
        <v/>
      </c>
      <c r="Y250" s="44">
        <f>AA249+W250-X250</f>
        <v/>
      </c>
      <c r="Z250" s="44" t="n">
        <v>0</v>
      </c>
      <c r="AA250" s="44">
        <f>ROUND(Y250-Z250,2)</f>
        <v/>
      </c>
      <c r="AB250" s="44">
        <f>ROUND(AF249*N(Debts!$D$10)/12,2)</f>
        <v/>
      </c>
      <c r="AC250" s="44">
        <f>MIN(N(Debts!$E$10),AF249+AB250)</f>
        <v/>
      </c>
      <c r="AD250" s="44">
        <f>AF249+AB250-AC250</f>
        <v/>
      </c>
      <c r="AE250" s="44" t="n">
        <v>0</v>
      </c>
      <c r="AF250" s="44">
        <f>ROUND(AD250-AE250,2)</f>
        <v/>
      </c>
      <c r="AG250" s="44">
        <f>ROUND(AK249*N(Debts!$D$11)/12,2)</f>
        <v/>
      </c>
      <c r="AH250" s="44">
        <f>MIN(N(Debts!$E$11),AK249+AG250)</f>
        <v/>
      </c>
      <c r="AI250" s="44">
        <f>AK249+AG250-AH250</f>
        <v/>
      </c>
      <c r="AJ250" s="44" t="n">
        <v>0</v>
      </c>
      <c r="AK250" s="44">
        <f>ROUND(AI250-AJ250,2)</f>
        <v/>
      </c>
      <c r="AL250" s="44">
        <f>ROUND(AP249*N(Debts!$D$12)/12,2)</f>
        <v/>
      </c>
      <c r="AM250" s="44">
        <f>MIN(N(Debts!$E$12),AP249+AL250)</f>
        <v/>
      </c>
      <c r="AN250" s="44">
        <f>AP249+AL250-AM250</f>
        <v/>
      </c>
      <c r="AO250" s="44" t="n">
        <v>0</v>
      </c>
      <c r="AP250" s="44">
        <f>ROUND(AN250-AO250,2)</f>
        <v/>
      </c>
      <c r="AQ250" s="44">
        <f>ROUND(AU249*N(Debts!$D$13)/12,2)</f>
        <v/>
      </c>
      <c r="AR250" s="44">
        <f>MIN(N(Debts!$E$13),AU249+AQ250)</f>
        <v/>
      </c>
      <c r="AS250" s="44">
        <f>AU249+AQ250-AR250</f>
        <v/>
      </c>
      <c r="AT250" s="44" t="n">
        <v>0</v>
      </c>
      <c r="AU250" s="44">
        <f>ROUND(AS250-AT250,2)</f>
        <v/>
      </c>
    </row>
    <row r="251">
      <c r="A251" s="43" t="n">
        <v>244</v>
      </c>
      <c r="B251" s="45">
        <f>EDATE(Plan!$C$7,A251-1)</f>
        <v/>
      </c>
      <c r="C251" s="46" t="n">
        <v>0</v>
      </c>
      <c r="D251" s="46">
        <f>SUMIF($H$6:$AU$6,"Interest",H251:AU251)</f>
        <v/>
      </c>
      <c r="E251" s="46">
        <f>SUMIF($H$6:$AU$6,"Min paid",H251:AU251)+SUMIF($H$6:$AU$6,"Extra paid",H251:AU251)</f>
        <v/>
      </c>
      <c r="F251" s="46">
        <f>SUMIF($H$6:$AU$6,"Balance",H251:AU251)</f>
        <v/>
      </c>
      <c r="G251" s="47">
        <f>IF(AND(F251&lt;=0.005,F250&gt;0.005),A251,"")</f>
        <v/>
      </c>
      <c r="H251" s="44">
        <f>ROUND(L250*N(Debts!$D$6)/12,2)</f>
        <v/>
      </c>
      <c r="I251" s="44">
        <f>MIN(N(Debts!$E$6),L250+H251)</f>
        <v/>
      </c>
      <c r="J251" s="44">
        <f>L250+H251-I251</f>
        <v/>
      </c>
      <c r="K251" s="44" t="n">
        <v>0</v>
      </c>
      <c r="L251" s="44">
        <f>ROUND(J251-K251,2)</f>
        <v/>
      </c>
      <c r="M251" s="44">
        <f>ROUND(Q250*N(Debts!$D$7)/12,2)</f>
        <v/>
      </c>
      <c r="N251" s="44">
        <f>MIN(N(Debts!$E$7),Q250+M251)</f>
        <v/>
      </c>
      <c r="O251" s="44">
        <f>Q250+M251-N251</f>
        <v/>
      </c>
      <c r="P251" s="44" t="n">
        <v>0</v>
      </c>
      <c r="Q251" s="44">
        <f>ROUND(O251-P251,2)</f>
        <v/>
      </c>
      <c r="R251" s="44">
        <f>ROUND(V250*N(Debts!$D$8)/12,2)</f>
        <v/>
      </c>
      <c r="S251" s="44">
        <f>MIN(N(Debts!$E$8),V250+R251)</f>
        <v/>
      </c>
      <c r="T251" s="44">
        <f>V250+R251-S251</f>
        <v/>
      </c>
      <c r="U251" s="44" t="n">
        <v>0</v>
      </c>
      <c r="V251" s="44">
        <f>ROUND(T251-U251,2)</f>
        <v/>
      </c>
      <c r="W251" s="44">
        <f>ROUND(AA250*N(Debts!$D$9)/12,2)</f>
        <v/>
      </c>
      <c r="X251" s="44">
        <f>MIN(N(Debts!$E$9),AA250+W251)</f>
        <v/>
      </c>
      <c r="Y251" s="44">
        <f>AA250+W251-X251</f>
        <v/>
      </c>
      <c r="Z251" s="44" t="n">
        <v>0</v>
      </c>
      <c r="AA251" s="44">
        <f>ROUND(Y251-Z251,2)</f>
        <v/>
      </c>
      <c r="AB251" s="44">
        <f>ROUND(AF250*N(Debts!$D$10)/12,2)</f>
        <v/>
      </c>
      <c r="AC251" s="44">
        <f>MIN(N(Debts!$E$10),AF250+AB251)</f>
        <v/>
      </c>
      <c r="AD251" s="44">
        <f>AF250+AB251-AC251</f>
        <v/>
      </c>
      <c r="AE251" s="44" t="n">
        <v>0</v>
      </c>
      <c r="AF251" s="44">
        <f>ROUND(AD251-AE251,2)</f>
        <v/>
      </c>
      <c r="AG251" s="44">
        <f>ROUND(AK250*N(Debts!$D$11)/12,2)</f>
        <v/>
      </c>
      <c r="AH251" s="44">
        <f>MIN(N(Debts!$E$11),AK250+AG251)</f>
        <v/>
      </c>
      <c r="AI251" s="44">
        <f>AK250+AG251-AH251</f>
        <v/>
      </c>
      <c r="AJ251" s="44" t="n">
        <v>0</v>
      </c>
      <c r="AK251" s="44">
        <f>ROUND(AI251-AJ251,2)</f>
        <v/>
      </c>
      <c r="AL251" s="44">
        <f>ROUND(AP250*N(Debts!$D$12)/12,2)</f>
        <v/>
      </c>
      <c r="AM251" s="44">
        <f>MIN(N(Debts!$E$12),AP250+AL251)</f>
        <v/>
      </c>
      <c r="AN251" s="44">
        <f>AP250+AL251-AM251</f>
        <v/>
      </c>
      <c r="AO251" s="44" t="n">
        <v>0</v>
      </c>
      <c r="AP251" s="44">
        <f>ROUND(AN251-AO251,2)</f>
        <v/>
      </c>
      <c r="AQ251" s="44">
        <f>ROUND(AU250*N(Debts!$D$13)/12,2)</f>
        <v/>
      </c>
      <c r="AR251" s="44">
        <f>MIN(N(Debts!$E$13),AU250+AQ251)</f>
        <v/>
      </c>
      <c r="AS251" s="44">
        <f>AU250+AQ251-AR251</f>
        <v/>
      </c>
      <c r="AT251" s="44" t="n">
        <v>0</v>
      </c>
      <c r="AU251" s="44">
        <f>ROUND(AS251-AT251,2)</f>
        <v/>
      </c>
    </row>
    <row r="252">
      <c r="A252" s="43" t="n">
        <v>245</v>
      </c>
      <c r="B252" s="45">
        <f>EDATE(Plan!$C$7,A252-1)</f>
        <v/>
      </c>
      <c r="C252" s="46" t="n">
        <v>0</v>
      </c>
      <c r="D252" s="46">
        <f>SUMIF($H$6:$AU$6,"Interest",H252:AU252)</f>
        <v/>
      </c>
      <c r="E252" s="46">
        <f>SUMIF($H$6:$AU$6,"Min paid",H252:AU252)+SUMIF($H$6:$AU$6,"Extra paid",H252:AU252)</f>
        <v/>
      </c>
      <c r="F252" s="46">
        <f>SUMIF($H$6:$AU$6,"Balance",H252:AU252)</f>
        <v/>
      </c>
      <c r="G252" s="47">
        <f>IF(AND(F252&lt;=0.005,F251&gt;0.005),A252,"")</f>
        <v/>
      </c>
      <c r="H252" s="44">
        <f>ROUND(L251*N(Debts!$D$6)/12,2)</f>
        <v/>
      </c>
      <c r="I252" s="44">
        <f>MIN(N(Debts!$E$6),L251+H252)</f>
        <v/>
      </c>
      <c r="J252" s="44">
        <f>L251+H252-I252</f>
        <v/>
      </c>
      <c r="K252" s="44" t="n">
        <v>0</v>
      </c>
      <c r="L252" s="44">
        <f>ROUND(J252-K252,2)</f>
        <v/>
      </c>
      <c r="M252" s="44">
        <f>ROUND(Q251*N(Debts!$D$7)/12,2)</f>
        <v/>
      </c>
      <c r="N252" s="44">
        <f>MIN(N(Debts!$E$7),Q251+M252)</f>
        <v/>
      </c>
      <c r="O252" s="44">
        <f>Q251+M252-N252</f>
        <v/>
      </c>
      <c r="P252" s="44" t="n">
        <v>0</v>
      </c>
      <c r="Q252" s="44">
        <f>ROUND(O252-P252,2)</f>
        <v/>
      </c>
      <c r="R252" s="44">
        <f>ROUND(V251*N(Debts!$D$8)/12,2)</f>
        <v/>
      </c>
      <c r="S252" s="44">
        <f>MIN(N(Debts!$E$8),V251+R252)</f>
        <v/>
      </c>
      <c r="T252" s="44">
        <f>V251+R252-S252</f>
        <v/>
      </c>
      <c r="U252" s="44" t="n">
        <v>0</v>
      </c>
      <c r="V252" s="44">
        <f>ROUND(T252-U252,2)</f>
        <v/>
      </c>
      <c r="W252" s="44">
        <f>ROUND(AA251*N(Debts!$D$9)/12,2)</f>
        <v/>
      </c>
      <c r="X252" s="44">
        <f>MIN(N(Debts!$E$9),AA251+W252)</f>
        <v/>
      </c>
      <c r="Y252" s="44">
        <f>AA251+W252-X252</f>
        <v/>
      </c>
      <c r="Z252" s="44" t="n">
        <v>0</v>
      </c>
      <c r="AA252" s="44">
        <f>ROUND(Y252-Z252,2)</f>
        <v/>
      </c>
      <c r="AB252" s="44">
        <f>ROUND(AF251*N(Debts!$D$10)/12,2)</f>
        <v/>
      </c>
      <c r="AC252" s="44">
        <f>MIN(N(Debts!$E$10),AF251+AB252)</f>
        <v/>
      </c>
      <c r="AD252" s="44">
        <f>AF251+AB252-AC252</f>
        <v/>
      </c>
      <c r="AE252" s="44" t="n">
        <v>0</v>
      </c>
      <c r="AF252" s="44">
        <f>ROUND(AD252-AE252,2)</f>
        <v/>
      </c>
      <c r="AG252" s="44">
        <f>ROUND(AK251*N(Debts!$D$11)/12,2)</f>
        <v/>
      </c>
      <c r="AH252" s="44">
        <f>MIN(N(Debts!$E$11),AK251+AG252)</f>
        <v/>
      </c>
      <c r="AI252" s="44">
        <f>AK251+AG252-AH252</f>
        <v/>
      </c>
      <c r="AJ252" s="44" t="n">
        <v>0</v>
      </c>
      <c r="AK252" s="44">
        <f>ROUND(AI252-AJ252,2)</f>
        <v/>
      </c>
      <c r="AL252" s="44">
        <f>ROUND(AP251*N(Debts!$D$12)/12,2)</f>
        <v/>
      </c>
      <c r="AM252" s="44">
        <f>MIN(N(Debts!$E$12),AP251+AL252)</f>
        <v/>
      </c>
      <c r="AN252" s="44">
        <f>AP251+AL252-AM252</f>
        <v/>
      </c>
      <c r="AO252" s="44" t="n">
        <v>0</v>
      </c>
      <c r="AP252" s="44">
        <f>ROUND(AN252-AO252,2)</f>
        <v/>
      </c>
      <c r="AQ252" s="44">
        <f>ROUND(AU251*N(Debts!$D$13)/12,2)</f>
        <v/>
      </c>
      <c r="AR252" s="44">
        <f>MIN(N(Debts!$E$13),AU251+AQ252)</f>
        <v/>
      </c>
      <c r="AS252" s="44">
        <f>AU251+AQ252-AR252</f>
        <v/>
      </c>
      <c r="AT252" s="44" t="n">
        <v>0</v>
      </c>
      <c r="AU252" s="44">
        <f>ROUND(AS252-AT252,2)</f>
        <v/>
      </c>
    </row>
    <row r="253">
      <c r="A253" s="43" t="n">
        <v>246</v>
      </c>
      <c r="B253" s="45">
        <f>EDATE(Plan!$C$7,A253-1)</f>
        <v/>
      </c>
      <c r="C253" s="46" t="n">
        <v>0</v>
      </c>
      <c r="D253" s="46">
        <f>SUMIF($H$6:$AU$6,"Interest",H253:AU253)</f>
        <v/>
      </c>
      <c r="E253" s="46">
        <f>SUMIF($H$6:$AU$6,"Min paid",H253:AU253)+SUMIF($H$6:$AU$6,"Extra paid",H253:AU253)</f>
        <v/>
      </c>
      <c r="F253" s="46">
        <f>SUMIF($H$6:$AU$6,"Balance",H253:AU253)</f>
        <v/>
      </c>
      <c r="G253" s="47">
        <f>IF(AND(F253&lt;=0.005,F252&gt;0.005),A253,"")</f>
        <v/>
      </c>
      <c r="H253" s="44">
        <f>ROUND(L252*N(Debts!$D$6)/12,2)</f>
        <v/>
      </c>
      <c r="I253" s="44">
        <f>MIN(N(Debts!$E$6),L252+H253)</f>
        <v/>
      </c>
      <c r="J253" s="44">
        <f>L252+H253-I253</f>
        <v/>
      </c>
      <c r="K253" s="44" t="n">
        <v>0</v>
      </c>
      <c r="L253" s="44">
        <f>ROUND(J253-K253,2)</f>
        <v/>
      </c>
      <c r="M253" s="44">
        <f>ROUND(Q252*N(Debts!$D$7)/12,2)</f>
        <v/>
      </c>
      <c r="N253" s="44">
        <f>MIN(N(Debts!$E$7),Q252+M253)</f>
        <v/>
      </c>
      <c r="O253" s="44">
        <f>Q252+M253-N253</f>
        <v/>
      </c>
      <c r="P253" s="44" t="n">
        <v>0</v>
      </c>
      <c r="Q253" s="44">
        <f>ROUND(O253-P253,2)</f>
        <v/>
      </c>
      <c r="R253" s="44">
        <f>ROUND(V252*N(Debts!$D$8)/12,2)</f>
        <v/>
      </c>
      <c r="S253" s="44">
        <f>MIN(N(Debts!$E$8),V252+R253)</f>
        <v/>
      </c>
      <c r="T253" s="44">
        <f>V252+R253-S253</f>
        <v/>
      </c>
      <c r="U253" s="44" t="n">
        <v>0</v>
      </c>
      <c r="V253" s="44">
        <f>ROUND(T253-U253,2)</f>
        <v/>
      </c>
      <c r="W253" s="44">
        <f>ROUND(AA252*N(Debts!$D$9)/12,2)</f>
        <v/>
      </c>
      <c r="X253" s="44">
        <f>MIN(N(Debts!$E$9),AA252+W253)</f>
        <v/>
      </c>
      <c r="Y253" s="44">
        <f>AA252+W253-X253</f>
        <v/>
      </c>
      <c r="Z253" s="44" t="n">
        <v>0</v>
      </c>
      <c r="AA253" s="44">
        <f>ROUND(Y253-Z253,2)</f>
        <v/>
      </c>
      <c r="AB253" s="44">
        <f>ROUND(AF252*N(Debts!$D$10)/12,2)</f>
        <v/>
      </c>
      <c r="AC253" s="44">
        <f>MIN(N(Debts!$E$10),AF252+AB253)</f>
        <v/>
      </c>
      <c r="AD253" s="44">
        <f>AF252+AB253-AC253</f>
        <v/>
      </c>
      <c r="AE253" s="44" t="n">
        <v>0</v>
      </c>
      <c r="AF253" s="44">
        <f>ROUND(AD253-AE253,2)</f>
        <v/>
      </c>
      <c r="AG253" s="44">
        <f>ROUND(AK252*N(Debts!$D$11)/12,2)</f>
        <v/>
      </c>
      <c r="AH253" s="44">
        <f>MIN(N(Debts!$E$11),AK252+AG253)</f>
        <v/>
      </c>
      <c r="AI253" s="44">
        <f>AK252+AG253-AH253</f>
        <v/>
      </c>
      <c r="AJ253" s="44" t="n">
        <v>0</v>
      </c>
      <c r="AK253" s="44">
        <f>ROUND(AI253-AJ253,2)</f>
        <v/>
      </c>
      <c r="AL253" s="44">
        <f>ROUND(AP252*N(Debts!$D$12)/12,2)</f>
        <v/>
      </c>
      <c r="AM253" s="44">
        <f>MIN(N(Debts!$E$12),AP252+AL253)</f>
        <v/>
      </c>
      <c r="AN253" s="44">
        <f>AP252+AL253-AM253</f>
        <v/>
      </c>
      <c r="AO253" s="44" t="n">
        <v>0</v>
      </c>
      <c r="AP253" s="44">
        <f>ROUND(AN253-AO253,2)</f>
        <v/>
      </c>
      <c r="AQ253" s="44">
        <f>ROUND(AU252*N(Debts!$D$13)/12,2)</f>
        <v/>
      </c>
      <c r="AR253" s="44">
        <f>MIN(N(Debts!$E$13),AU252+AQ253)</f>
        <v/>
      </c>
      <c r="AS253" s="44">
        <f>AU252+AQ253-AR253</f>
        <v/>
      </c>
      <c r="AT253" s="44" t="n">
        <v>0</v>
      </c>
      <c r="AU253" s="44">
        <f>ROUND(AS253-AT253,2)</f>
        <v/>
      </c>
    </row>
    <row r="254">
      <c r="A254" s="43" t="n">
        <v>247</v>
      </c>
      <c r="B254" s="45">
        <f>EDATE(Plan!$C$7,A254-1)</f>
        <v/>
      </c>
      <c r="C254" s="46" t="n">
        <v>0</v>
      </c>
      <c r="D254" s="46">
        <f>SUMIF($H$6:$AU$6,"Interest",H254:AU254)</f>
        <v/>
      </c>
      <c r="E254" s="46">
        <f>SUMIF($H$6:$AU$6,"Min paid",H254:AU254)+SUMIF($H$6:$AU$6,"Extra paid",H254:AU254)</f>
        <v/>
      </c>
      <c r="F254" s="46">
        <f>SUMIF($H$6:$AU$6,"Balance",H254:AU254)</f>
        <v/>
      </c>
      <c r="G254" s="47">
        <f>IF(AND(F254&lt;=0.005,F253&gt;0.005),A254,"")</f>
        <v/>
      </c>
      <c r="H254" s="44">
        <f>ROUND(L253*N(Debts!$D$6)/12,2)</f>
        <v/>
      </c>
      <c r="I254" s="44">
        <f>MIN(N(Debts!$E$6),L253+H254)</f>
        <v/>
      </c>
      <c r="J254" s="44">
        <f>L253+H254-I254</f>
        <v/>
      </c>
      <c r="K254" s="44" t="n">
        <v>0</v>
      </c>
      <c r="L254" s="44">
        <f>ROUND(J254-K254,2)</f>
        <v/>
      </c>
      <c r="M254" s="44">
        <f>ROUND(Q253*N(Debts!$D$7)/12,2)</f>
        <v/>
      </c>
      <c r="N254" s="44">
        <f>MIN(N(Debts!$E$7),Q253+M254)</f>
        <v/>
      </c>
      <c r="O254" s="44">
        <f>Q253+M254-N254</f>
        <v/>
      </c>
      <c r="P254" s="44" t="n">
        <v>0</v>
      </c>
      <c r="Q254" s="44">
        <f>ROUND(O254-P254,2)</f>
        <v/>
      </c>
      <c r="R254" s="44">
        <f>ROUND(V253*N(Debts!$D$8)/12,2)</f>
        <v/>
      </c>
      <c r="S254" s="44">
        <f>MIN(N(Debts!$E$8),V253+R254)</f>
        <v/>
      </c>
      <c r="T254" s="44">
        <f>V253+R254-S254</f>
        <v/>
      </c>
      <c r="U254" s="44" t="n">
        <v>0</v>
      </c>
      <c r="V254" s="44">
        <f>ROUND(T254-U254,2)</f>
        <v/>
      </c>
      <c r="W254" s="44">
        <f>ROUND(AA253*N(Debts!$D$9)/12,2)</f>
        <v/>
      </c>
      <c r="X254" s="44">
        <f>MIN(N(Debts!$E$9),AA253+W254)</f>
        <v/>
      </c>
      <c r="Y254" s="44">
        <f>AA253+W254-X254</f>
        <v/>
      </c>
      <c r="Z254" s="44" t="n">
        <v>0</v>
      </c>
      <c r="AA254" s="44">
        <f>ROUND(Y254-Z254,2)</f>
        <v/>
      </c>
      <c r="AB254" s="44">
        <f>ROUND(AF253*N(Debts!$D$10)/12,2)</f>
        <v/>
      </c>
      <c r="AC254" s="44">
        <f>MIN(N(Debts!$E$10),AF253+AB254)</f>
        <v/>
      </c>
      <c r="AD254" s="44">
        <f>AF253+AB254-AC254</f>
        <v/>
      </c>
      <c r="AE254" s="44" t="n">
        <v>0</v>
      </c>
      <c r="AF254" s="44">
        <f>ROUND(AD254-AE254,2)</f>
        <v/>
      </c>
      <c r="AG254" s="44">
        <f>ROUND(AK253*N(Debts!$D$11)/12,2)</f>
        <v/>
      </c>
      <c r="AH254" s="44">
        <f>MIN(N(Debts!$E$11),AK253+AG254)</f>
        <v/>
      </c>
      <c r="AI254" s="44">
        <f>AK253+AG254-AH254</f>
        <v/>
      </c>
      <c r="AJ254" s="44" t="n">
        <v>0</v>
      </c>
      <c r="AK254" s="44">
        <f>ROUND(AI254-AJ254,2)</f>
        <v/>
      </c>
      <c r="AL254" s="44">
        <f>ROUND(AP253*N(Debts!$D$12)/12,2)</f>
        <v/>
      </c>
      <c r="AM254" s="44">
        <f>MIN(N(Debts!$E$12),AP253+AL254)</f>
        <v/>
      </c>
      <c r="AN254" s="44">
        <f>AP253+AL254-AM254</f>
        <v/>
      </c>
      <c r="AO254" s="44" t="n">
        <v>0</v>
      </c>
      <c r="AP254" s="44">
        <f>ROUND(AN254-AO254,2)</f>
        <v/>
      </c>
      <c r="AQ254" s="44">
        <f>ROUND(AU253*N(Debts!$D$13)/12,2)</f>
        <v/>
      </c>
      <c r="AR254" s="44">
        <f>MIN(N(Debts!$E$13),AU253+AQ254)</f>
        <v/>
      </c>
      <c r="AS254" s="44">
        <f>AU253+AQ254-AR254</f>
        <v/>
      </c>
      <c r="AT254" s="44" t="n">
        <v>0</v>
      </c>
      <c r="AU254" s="44">
        <f>ROUND(AS254-AT254,2)</f>
        <v/>
      </c>
    </row>
    <row r="255">
      <c r="A255" s="43" t="n">
        <v>248</v>
      </c>
      <c r="B255" s="45">
        <f>EDATE(Plan!$C$7,A255-1)</f>
        <v/>
      </c>
      <c r="C255" s="46" t="n">
        <v>0</v>
      </c>
      <c r="D255" s="46">
        <f>SUMIF($H$6:$AU$6,"Interest",H255:AU255)</f>
        <v/>
      </c>
      <c r="E255" s="46">
        <f>SUMIF($H$6:$AU$6,"Min paid",H255:AU255)+SUMIF($H$6:$AU$6,"Extra paid",H255:AU255)</f>
        <v/>
      </c>
      <c r="F255" s="46">
        <f>SUMIF($H$6:$AU$6,"Balance",H255:AU255)</f>
        <v/>
      </c>
      <c r="G255" s="47">
        <f>IF(AND(F255&lt;=0.005,F254&gt;0.005),A255,"")</f>
        <v/>
      </c>
      <c r="H255" s="44">
        <f>ROUND(L254*N(Debts!$D$6)/12,2)</f>
        <v/>
      </c>
      <c r="I255" s="44">
        <f>MIN(N(Debts!$E$6),L254+H255)</f>
        <v/>
      </c>
      <c r="J255" s="44">
        <f>L254+H255-I255</f>
        <v/>
      </c>
      <c r="K255" s="44" t="n">
        <v>0</v>
      </c>
      <c r="L255" s="44">
        <f>ROUND(J255-K255,2)</f>
        <v/>
      </c>
      <c r="M255" s="44">
        <f>ROUND(Q254*N(Debts!$D$7)/12,2)</f>
        <v/>
      </c>
      <c r="N255" s="44">
        <f>MIN(N(Debts!$E$7),Q254+M255)</f>
        <v/>
      </c>
      <c r="O255" s="44">
        <f>Q254+M255-N255</f>
        <v/>
      </c>
      <c r="P255" s="44" t="n">
        <v>0</v>
      </c>
      <c r="Q255" s="44">
        <f>ROUND(O255-P255,2)</f>
        <v/>
      </c>
      <c r="R255" s="44">
        <f>ROUND(V254*N(Debts!$D$8)/12,2)</f>
        <v/>
      </c>
      <c r="S255" s="44">
        <f>MIN(N(Debts!$E$8),V254+R255)</f>
        <v/>
      </c>
      <c r="T255" s="44">
        <f>V254+R255-S255</f>
        <v/>
      </c>
      <c r="U255" s="44" t="n">
        <v>0</v>
      </c>
      <c r="V255" s="44">
        <f>ROUND(T255-U255,2)</f>
        <v/>
      </c>
      <c r="W255" s="44">
        <f>ROUND(AA254*N(Debts!$D$9)/12,2)</f>
        <v/>
      </c>
      <c r="X255" s="44">
        <f>MIN(N(Debts!$E$9),AA254+W255)</f>
        <v/>
      </c>
      <c r="Y255" s="44">
        <f>AA254+W255-X255</f>
        <v/>
      </c>
      <c r="Z255" s="44" t="n">
        <v>0</v>
      </c>
      <c r="AA255" s="44">
        <f>ROUND(Y255-Z255,2)</f>
        <v/>
      </c>
      <c r="AB255" s="44">
        <f>ROUND(AF254*N(Debts!$D$10)/12,2)</f>
        <v/>
      </c>
      <c r="AC255" s="44">
        <f>MIN(N(Debts!$E$10),AF254+AB255)</f>
        <v/>
      </c>
      <c r="AD255" s="44">
        <f>AF254+AB255-AC255</f>
        <v/>
      </c>
      <c r="AE255" s="44" t="n">
        <v>0</v>
      </c>
      <c r="AF255" s="44">
        <f>ROUND(AD255-AE255,2)</f>
        <v/>
      </c>
      <c r="AG255" s="44">
        <f>ROUND(AK254*N(Debts!$D$11)/12,2)</f>
        <v/>
      </c>
      <c r="AH255" s="44">
        <f>MIN(N(Debts!$E$11),AK254+AG255)</f>
        <v/>
      </c>
      <c r="AI255" s="44">
        <f>AK254+AG255-AH255</f>
        <v/>
      </c>
      <c r="AJ255" s="44" t="n">
        <v>0</v>
      </c>
      <c r="AK255" s="44">
        <f>ROUND(AI255-AJ255,2)</f>
        <v/>
      </c>
      <c r="AL255" s="44">
        <f>ROUND(AP254*N(Debts!$D$12)/12,2)</f>
        <v/>
      </c>
      <c r="AM255" s="44">
        <f>MIN(N(Debts!$E$12),AP254+AL255)</f>
        <v/>
      </c>
      <c r="AN255" s="44">
        <f>AP254+AL255-AM255</f>
        <v/>
      </c>
      <c r="AO255" s="44" t="n">
        <v>0</v>
      </c>
      <c r="AP255" s="44">
        <f>ROUND(AN255-AO255,2)</f>
        <v/>
      </c>
      <c r="AQ255" s="44">
        <f>ROUND(AU254*N(Debts!$D$13)/12,2)</f>
        <v/>
      </c>
      <c r="AR255" s="44">
        <f>MIN(N(Debts!$E$13),AU254+AQ255)</f>
        <v/>
      </c>
      <c r="AS255" s="44">
        <f>AU254+AQ255-AR255</f>
        <v/>
      </c>
      <c r="AT255" s="44" t="n">
        <v>0</v>
      </c>
      <c r="AU255" s="44">
        <f>ROUND(AS255-AT255,2)</f>
        <v/>
      </c>
    </row>
    <row r="256">
      <c r="A256" s="43" t="n">
        <v>249</v>
      </c>
      <c r="B256" s="45">
        <f>EDATE(Plan!$C$7,A256-1)</f>
        <v/>
      </c>
      <c r="C256" s="46" t="n">
        <v>0</v>
      </c>
      <c r="D256" s="46">
        <f>SUMIF($H$6:$AU$6,"Interest",H256:AU256)</f>
        <v/>
      </c>
      <c r="E256" s="46">
        <f>SUMIF($H$6:$AU$6,"Min paid",H256:AU256)+SUMIF($H$6:$AU$6,"Extra paid",H256:AU256)</f>
        <v/>
      </c>
      <c r="F256" s="46">
        <f>SUMIF($H$6:$AU$6,"Balance",H256:AU256)</f>
        <v/>
      </c>
      <c r="G256" s="47">
        <f>IF(AND(F256&lt;=0.005,F255&gt;0.005),A256,"")</f>
        <v/>
      </c>
      <c r="H256" s="44">
        <f>ROUND(L255*N(Debts!$D$6)/12,2)</f>
        <v/>
      </c>
      <c r="I256" s="44">
        <f>MIN(N(Debts!$E$6),L255+H256)</f>
        <v/>
      </c>
      <c r="J256" s="44">
        <f>L255+H256-I256</f>
        <v/>
      </c>
      <c r="K256" s="44" t="n">
        <v>0</v>
      </c>
      <c r="L256" s="44">
        <f>ROUND(J256-K256,2)</f>
        <v/>
      </c>
      <c r="M256" s="44">
        <f>ROUND(Q255*N(Debts!$D$7)/12,2)</f>
        <v/>
      </c>
      <c r="N256" s="44">
        <f>MIN(N(Debts!$E$7),Q255+M256)</f>
        <v/>
      </c>
      <c r="O256" s="44">
        <f>Q255+M256-N256</f>
        <v/>
      </c>
      <c r="P256" s="44" t="n">
        <v>0</v>
      </c>
      <c r="Q256" s="44">
        <f>ROUND(O256-P256,2)</f>
        <v/>
      </c>
      <c r="R256" s="44">
        <f>ROUND(V255*N(Debts!$D$8)/12,2)</f>
        <v/>
      </c>
      <c r="S256" s="44">
        <f>MIN(N(Debts!$E$8),V255+R256)</f>
        <v/>
      </c>
      <c r="T256" s="44">
        <f>V255+R256-S256</f>
        <v/>
      </c>
      <c r="U256" s="44" t="n">
        <v>0</v>
      </c>
      <c r="V256" s="44">
        <f>ROUND(T256-U256,2)</f>
        <v/>
      </c>
      <c r="W256" s="44">
        <f>ROUND(AA255*N(Debts!$D$9)/12,2)</f>
        <v/>
      </c>
      <c r="X256" s="44">
        <f>MIN(N(Debts!$E$9),AA255+W256)</f>
        <v/>
      </c>
      <c r="Y256" s="44">
        <f>AA255+W256-X256</f>
        <v/>
      </c>
      <c r="Z256" s="44" t="n">
        <v>0</v>
      </c>
      <c r="AA256" s="44">
        <f>ROUND(Y256-Z256,2)</f>
        <v/>
      </c>
      <c r="AB256" s="44">
        <f>ROUND(AF255*N(Debts!$D$10)/12,2)</f>
        <v/>
      </c>
      <c r="AC256" s="44">
        <f>MIN(N(Debts!$E$10),AF255+AB256)</f>
        <v/>
      </c>
      <c r="AD256" s="44">
        <f>AF255+AB256-AC256</f>
        <v/>
      </c>
      <c r="AE256" s="44" t="n">
        <v>0</v>
      </c>
      <c r="AF256" s="44">
        <f>ROUND(AD256-AE256,2)</f>
        <v/>
      </c>
      <c r="AG256" s="44">
        <f>ROUND(AK255*N(Debts!$D$11)/12,2)</f>
        <v/>
      </c>
      <c r="AH256" s="44">
        <f>MIN(N(Debts!$E$11),AK255+AG256)</f>
        <v/>
      </c>
      <c r="AI256" s="44">
        <f>AK255+AG256-AH256</f>
        <v/>
      </c>
      <c r="AJ256" s="44" t="n">
        <v>0</v>
      </c>
      <c r="AK256" s="44">
        <f>ROUND(AI256-AJ256,2)</f>
        <v/>
      </c>
      <c r="AL256" s="44">
        <f>ROUND(AP255*N(Debts!$D$12)/12,2)</f>
        <v/>
      </c>
      <c r="AM256" s="44">
        <f>MIN(N(Debts!$E$12),AP255+AL256)</f>
        <v/>
      </c>
      <c r="AN256" s="44">
        <f>AP255+AL256-AM256</f>
        <v/>
      </c>
      <c r="AO256" s="44" t="n">
        <v>0</v>
      </c>
      <c r="AP256" s="44">
        <f>ROUND(AN256-AO256,2)</f>
        <v/>
      </c>
      <c r="AQ256" s="44">
        <f>ROUND(AU255*N(Debts!$D$13)/12,2)</f>
        <v/>
      </c>
      <c r="AR256" s="44">
        <f>MIN(N(Debts!$E$13),AU255+AQ256)</f>
        <v/>
      </c>
      <c r="AS256" s="44">
        <f>AU255+AQ256-AR256</f>
        <v/>
      </c>
      <c r="AT256" s="44" t="n">
        <v>0</v>
      </c>
      <c r="AU256" s="44">
        <f>ROUND(AS256-AT256,2)</f>
        <v/>
      </c>
    </row>
    <row r="257">
      <c r="A257" s="43" t="n">
        <v>250</v>
      </c>
      <c r="B257" s="45">
        <f>EDATE(Plan!$C$7,A257-1)</f>
        <v/>
      </c>
      <c r="C257" s="46" t="n">
        <v>0</v>
      </c>
      <c r="D257" s="46">
        <f>SUMIF($H$6:$AU$6,"Interest",H257:AU257)</f>
        <v/>
      </c>
      <c r="E257" s="46">
        <f>SUMIF($H$6:$AU$6,"Min paid",H257:AU257)+SUMIF($H$6:$AU$6,"Extra paid",H257:AU257)</f>
        <v/>
      </c>
      <c r="F257" s="46">
        <f>SUMIF($H$6:$AU$6,"Balance",H257:AU257)</f>
        <v/>
      </c>
      <c r="G257" s="47">
        <f>IF(AND(F257&lt;=0.005,F256&gt;0.005),A257,"")</f>
        <v/>
      </c>
      <c r="H257" s="44">
        <f>ROUND(L256*N(Debts!$D$6)/12,2)</f>
        <v/>
      </c>
      <c r="I257" s="44">
        <f>MIN(N(Debts!$E$6),L256+H257)</f>
        <v/>
      </c>
      <c r="J257" s="44">
        <f>L256+H257-I257</f>
        <v/>
      </c>
      <c r="K257" s="44" t="n">
        <v>0</v>
      </c>
      <c r="L257" s="44">
        <f>ROUND(J257-K257,2)</f>
        <v/>
      </c>
      <c r="M257" s="44">
        <f>ROUND(Q256*N(Debts!$D$7)/12,2)</f>
        <v/>
      </c>
      <c r="N257" s="44">
        <f>MIN(N(Debts!$E$7),Q256+M257)</f>
        <v/>
      </c>
      <c r="O257" s="44">
        <f>Q256+M257-N257</f>
        <v/>
      </c>
      <c r="P257" s="44" t="n">
        <v>0</v>
      </c>
      <c r="Q257" s="44">
        <f>ROUND(O257-P257,2)</f>
        <v/>
      </c>
      <c r="R257" s="44">
        <f>ROUND(V256*N(Debts!$D$8)/12,2)</f>
        <v/>
      </c>
      <c r="S257" s="44">
        <f>MIN(N(Debts!$E$8),V256+R257)</f>
        <v/>
      </c>
      <c r="T257" s="44">
        <f>V256+R257-S257</f>
        <v/>
      </c>
      <c r="U257" s="44" t="n">
        <v>0</v>
      </c>
      <c r="V257" s="44">
        <f>ROUND(T257-U257,2)</f>
        <v/>
      </c>
      <c r="W257" s="44">
        <f>ROUND(AA256*N(Debts!$D$9)/12,2)</f>
        <v/>
      </c>
      <c r="X257" s="44">
        <f>MIN(N(Debts!$E$9),AA256+W257)</f>
        <v/>
      </c>
      <c r="Y257" s="44">
        <f>AA256+W257-X257</f>
        <v/>
      </c>
      <c r="Z257" s="44" t="n">
        <v>0</v>
      </c>
      <c r="AA257" s="44">
        <f>ROUND(Y257-Z257,2)</f>
        <v/>
      </c>
      <c r="AB257" s="44">
        <f>ROUND(AF256*N(Debts!$D$10)/12,2)</f>
        <v/>
      </c>
      <c r="AC257" s="44">
        <f>MIN(N(Debts!$E$10),AF256+AB257)</f>
        <v/>
      </c>
      <c r="AD257" s="44">
        <f>AF256+AB257-AC257</f>
        <v/>
      </c>
      <c r="AE257" s="44" t="n">
        <v>0</v>
      </c>
      <c r="AF257" s="44">
        <f>ROUND(AD257-AE257,2)</f>
        <v/>
      </c>
      <c r="AG257" s="44">
        <f>ROUND(AK256*N(Debts!$D$11)/12,2)</f>
        <v/>
      </c>
      <c r="AH257" s="44">
        <f>MIN(N(Debts!$E$11),AK256+AG257)</f>
        <v/>
      </c>
      <c r="AI257" s="44">
        <f>AK256+AG257-AH257</f>
        <v/>
      </c>
      <c r="AJ257" s="44" t="n">
        <v>0</v>
      </c>
      <c r="AK257" s="44">
        <f>ROUND(AI257-AJ257,2)</f>
        <v/>
      </c>
      <c r="AL257" s="44">
        <f>ROUND(AP256*N(Debts!$D$12)/12,2)</f>
        <v/>
      </c>
      <c r="AM257" s="44">
        <f>MIN(N(Debts!$E$12),AP256+AL257)</f>
        <v/>
      </c>
      <c r="AN257" s="44">
        <f>AP256+AL257-AM257</f>
        <v/>
      </c>
      <c r="AO257" s="44" t="n">
        <v>0</v>
      </c>
      <c r="AP257" s="44">
        <f>ROUND(AN257-AO257,2)</f>
        <v/>
      </c>
      <c r="AQ257" s="44">
        <f>ROUND(AU256*N(Debts!$D$13)/12,2)</f>
        <v/>
      </c>
      <c r="AR257" s="44">
        <f>MIN(N(Debts!$E$13),AU256+AQ257)</f>
        <v/>
      </c>
      <c r="AS257" s="44">
        <f>AU256+AQ257-AR257</f>
        <v/>
      </c>
      <c r="AT257" s="44" t="n">
        <v>0</v>
      </c>
      <c r="AU257" s="44">
        <f>ROUND(AS257-AT257,2)</f>
        <v/>
      </c>
    </row>
    <row r="258">
      <c r="A258" s="43" t="n">
        <v>251</v>
      </c>
      <c r="B258" s="45">
        <f>EDATE(Plan!$C$7,A258-1)</f>
        <v/>
      </c>
      <c r="C258" s="46" t="n">
        <v>0</v>
      </c>
      <c r="D258" s="46">
        <f>SUMIF($H$6:$AU$6,"Interest",H258:AU258)</f>
        <v/>
      </c>
      <c r="E258" s="46">
        <f>SUMIF($H$6:$AU$6,"Min paid",H258:AU258)+SUMIF($H$6:$AU$6,"Extra paid",H258:AU258)</f>
        <v/>
      </c>
      <c r="F258" s="46">
        <f>SUMIF($H$6:$AU$6,"Balance",H258:AU258)</f>
        <v/>
      </c>
      <c r="G258" s="47">
        <f>IF(AND(F258&lt;=0.005,F257&gt;0.005),A258,"")</f>
        <v/>
      </c>
      <c r="H258" s="44">
        <f>ROUND(L257*N(Debts!$D$6)/12,2)</f>
        <v/>
      </c>
      <c r="I258" s="44">
        <f>MIN(N(Debts!$E$6),L257+H258)</f>
        <v/>
      </c>
      <c r="J258" s="44">
        <f>L257+H258-I258</f>
        <v/>
      </c>
      <c r="K258" s="44" t="n">
        <v>0</v>
      </c>
      <c r="L258" s="44">
        <f>ROUND(J258-K258,2)</f>
        <v/>
      </c>
      <c r="M258" s="44">
        <f>ROUND(Q257*N(Debts!$D$7)/12,2)</f>
        <v/>
      </c>
      <c r="N258" s="44">
        <f>MIN(N(Debts!$E$7),Q257+M258)</f>
        <v/>
      </c>
      <c r="O258" s="44">
        <f>Q257+M258-N258</f>
        <v/>
      </c>
      <c r="P258" s="44" t="n">
        <v>0</v>
      </c>
      <c r="Q258" s="44">
        <f>ROUND(O258-P258,2)</f>
        <v/>
      </c>
      <c r="R258" s="44">
        <f>ROUND(V257*N(Debts!$D$8)/12,2)</f>
        <v/>
      </c>
      <c r="S258" s="44">
        <f>MIN(N(Debts!$E$8),V257+R258)</f>
        <v/>
      </c>
      <c r="T258" s="44">
        <f>V257+R258-S258</f>
        <v/>
      </c>
      <c r="U258" s="44" t="n">
        <v>0</v>
      </c>
      <c r="V258" s="44">
        <f>ROUND(T258-U258,2)</f>
        <v/>
      </c>
      <c r="W258" s="44">
        <f>ROUND(AA257*N(Debts!$D$9)/12,2)</f>
        <v/>
      </c>
      <c r="X258" s="44">
        <f>MIN(N(Debts!$E$9),AA257+W258)</f>
        <v/>
      </c>
      <c r="Y258" s="44">
        <f>AA257+W258-X258</f>
        <v/>
      </c>
      <c r="Z258" s="44" t="n">
        <v>0</v>
      </c>
      <c r="AA258" s="44">
        <f>ROUND(Y258-Z258,2)</f>
        <v/>
      </c>
      <c r="AB258" s="44">
        <f>ROUND(AF257*N(Debts!$D$10)/12,2)</f>
        <v/>
      </c>
      <c r="AC258" s="44">
        <f>MIN(N(Debts!$E$10),AF257+AB258)</f>
        <v/>
      </c>
      <c r="AD258" s="44">
        <f>AF257+AB258-AC258</f>
        <v/>
      </c>
      <c r="AE258" s="44" t="n">
        <v>0</v>
      </c>
      <c r="AF258" s="44">
        <f>ROUND(AD258-AE258,2)</f>
        <v/>
      </c>
      <c r="AG258" s="44">
        <f>ROUND(AK257*N(Debts!$D$11)/12,2)</f>
        <v/>
      </c>
      <c r="AH258" s="44">
        <f>MIN(N(Debts!$E$11),AK257+AG258)</f>
        <v/>
      </c>
      <c r="AI258" s="44">
        <f>AK257+AG258-AH258</f>
        <v/>
      </c>
      <c r="AJ258" s="44" t="n">
        <v>0</v>
      </c>
      <c r="AK258" s="44">
        <f>ROUND(AI258-AJ258,2)</f>
        <v/>
      </c>
      <c r="AL258" s="44">
        <f>ROUND(AP257*N(Debts!$D$12)/12,2)</f>
        <v/>
      </c>
      <c r="AM258" s="44">
        <f>MIN(N(Debts!$E$12),AP257+AL258)</f>
        <v/>
      </c>
      <c r="AN258" s="44">
        <f>AP257+AL258-AM258</f>
        <v/>
      </c>
      <c r="AO258" s="44" t="n">
        <v>0</v>
      </c>
      <c r="AP258" s="44">
        <f>ROUND(AN258-AO258,2)</f>
        <v/>
      </c>
      <c r="AQ258" s="44">
        <f>ROUND(AU257*N(Debts!$D$13)/12,2)</f>
        <v/>
      </c>
      <c r="AR258" s="44">
        <f>MIN(N(Debts!$E$13),AU257+AQ258)</f>
        <v/>
      </c>
      <c r="AS258" s="44">
        <f>AU257+AQ258-AR258</f>
        <v/>
      </c>
      <c r="AT258" s="44" t="n">
        <v>0</v>
      </c>
      <c r="AU258" s="44">
        <f>ROUND(AS258-AT258,2)</f>
        <v/>
      </c>
    </row>
    <row r="259">
      <c r="A259" s="43" t="n">
        <v>252</v>
      </c>
      <c r="B259" s="45">
        <f>EDATE(Plan!$C$7,A259-1)</f>
        <v/>
      </c>
      <c r="C259" s="46" t="n">
        <v>0</v>
      </c>
      <c r="D259" s="46">
        <f>SUMIF($H$6:$AU$6,"Interest",H259:AU259)</f>
        <v/>
      </c>
      <c r="E259" s="46">
        <f>SUMIF($H$6:$AU$6,"Min paid",H259:AU259)+SUMIF($H$6:$AU$6,"Extra paid",H259:AU259)</f>
        <v/>
      </c>
      <c r="F259" s="46">
        <f>SUMIF($H$6:$AU$6,"Balance",H259:AU259)</f>
        <v/>
      </c>
      <c r="G259" s="47">
        <f>IF(AND(F259&lt;=0.005,F258&gt;0.005),A259,"")</f>
        <v/>
      </c>
      <c r="H259" s="44">
        <f>ROUND(L258*N(Debts!$D$6)/12,2)</f>
        <v/>
      </c>
      <c r="I259" s="44">
        <f>MIN(N(Debts!$E$6),L258+H259)</f>
        <v/>
      </c>
      <c r="J259" s="44">
        <f>L258+H259-I259</f>
        <v/>
      </c>
      <c r="K259" s="44" t="n">
        <v>0</v>
      </c>
      <c r="L259" s="44">
        <f>ROUND(J259-K259,2)</f>
        <v/>
      </c>
      <c r="M259" s="44">
        <f>ROUND(Q258*N(Debts!$D$7)/12,2)</f>
        <v/>
      </c>
      <c r="N259" s="44">
        <f>MIN(N(Debts!$E$7),Q258+M259)</f>
        <v/>
      </c>
      <c r="O259" s="44">
        <f>Q258+M259-N259</f>
        <v/>
      </c>
      <c r="P259" s="44" t="n">
        <v>0</v>
      </c>
      <c r="Q259" s="44">
        <f>ROUND(O259-P259,2)</f>
        <v/>
      </c>
      <c r="R259" s="44">
        <f>ROUND(V258*N(Debts!$D$8)/12,2)</f>
        <v/>
      </c>
      <c r="S259" s="44">
        <f>MIN(N(Debts!$E$8),V258+R259)</f>
        <v/>
      </c>
      <c r="T259" s="44">
        <f>V258+R259-S259</f>
        <v/>
      </c>
      <c r="U259" s="44" t="n">
        <v>0</v>
      </c>
      <c r="V259" s="44">
        <f>ROUND(T259-U259,2)</f>
        <v/>
      </c>
      <c r="W259" s="44">
        <f>ROUND(AA258*N(Debts!$D$9)/12,2)</f>
        <v/>
      </c>
      <c r="X259" s="44">
        <f>MIN(N(Debts!$E$9),AA258+W259)</f>
        <v/>
      </c>
      <c r="Y259" s="44">
        <f>AA258+W259-X259</f>
        <v/>
      </c>
      <c r="Z259" s="44" t="n">
        <v>0</v>
      </c>
      <c r="AA259" s="44">
        <f>ROUND(Y259-Z259,2)</f>
        <v/>
      </c>
      <c r="AB259" s="44">
        <f>ROUND(AF258*N(Debts!$D$10)/12,2)</f>
        <v/>
      </c>
      <c r="AC259" s="44">
        <f>MIN(N(Debts!$E$10),AF258+AB259)</f>
        <v/>
      </c>
      <c r="AD259" s="44">
        <f>AF258+AB259-AC259</f>
        <v/>
      </c>
      <c r="AE259" s="44" t="n">
        <v>0</v>
      </c>
      <c r="AF259" s="44">
        <f>ROUND(AD259-AE259,2)</f>
        <v/>
      </c>
      <c r="AG259" s="44">
        <f>ROUND(AK258*N(Debts!$D$11)/12,2)</f>
        <v/>
      </c>
      <c r="AH259" s="44">
        <f>MIN(N(Debts!$E$11),AK258+AG259)</f>
        <v/>
      </c>
      <c r="AI259" s="44">
        <f>AK258+AG259-AH259</f>
        <v/>
      </c>
      <c r="AJ259" s="44" t="n">
        <v>0</v>
      </c>
      <c r="AK259" s="44">
        <f>ROUND(AI259-AJ259,2)</f>
        <v/>
      </c>
      <c r="AL259" s="44">
        <f>ROUND(AP258*N(Debts!$D$12)/12,2)</f>
        <v/>
      </c>
      <c r="AM259" s="44">
        <f>MIN(N(Debts!$E$12),AP258+AL259)</f>
        <v/>
      </c>
      <c r="AN259" s="44">
        <f>AP258+AL259-AM259</f>
        <v/>
      </c>
      <c r="AO259" s="44" t="n">
        <v>0</v>
      </c>
      <c r="AP259" s="44">
        <f>ROUND(AN259-AO259,2)</f>
        <v/>
      </c>
      <c r="AQ259" s="44">
        <f>ROUND(AU258*N(Debts!$D$13)/12,2)</f>
        <v/>
      </c>
      <c r="AR259" s="44">
        <f>MIN(N(Debts!$E$13),AU258+AQ259)</f>
        <v/>
      </c>
      <c r="AS259" s="44">
        <f>AU258+AQ259-AR259</f>
        <v/>
      </c>
      <c r="AT259" s="44" t="n">
        <v>0</v>
      </c>
      <c r="AU259" s="44">
        <f>ROUND(AS259-AT259,2)</f>
        <v/>
      </c>
    </row>
    <row r="260">
      <c r="A260" s="43" t="n">
        <v>253</v>
      </c>
      <c r="B260" s="45">
        <f>EDATE(Plan!$C$7,A260-1)</f>
        <v/>
      </c>
      <c r="C260" s="46" t="n">
        <v>0</v>
      </c>
      <c r="D260" s="46">
        <f>SUMIF($H$6:$AU$6,"Interest",H260:AU260)</f>
        <v/>
      </c>
      <c r="E260" s="46">
        <f>SUMIF($H$6:$AU$6,"Min paid",H260:AU260)+SUMIF($H$6:$AU$6,"Extra paid",H260:AU260)</f>
        <v/>
      </c>
      <c r="F260" s="46">
        <f>SUMIF($H$6:$AU$6,"Balance",H260:AU260)</f>
        <v/>
      </c>
      <c r="G260" s="47">
        <f>IF(AND(F260&lt;=0.005,F259&gt;0.005),A260,"")</f>
        <v/>
      </c>
      <c r="H260" s="44">
        <f>ROUND(L259*N(Debts!$D$6)/12,2)</f>
        <v/>
      </c>
      <c r="I260" s="44">
        <f>MIN(N(Debts!$E$6),L259+H260)</f>
        <v/>
      </c>
      <c r="J260" s="44">
        <f>L259+H260-I260</f>
        <v/>
      </c>
      <c r="K260" s="44" t="n">
        <v>0</v>
      </c>
      <c r="L260" s="44">
        <f>ROUND(J260-K260,2)</f>
        <v/>
      </c>
      <c r="M260" s="44">
        <f>ROUND(Q259*N(Debts!$D$7)/12,2)</f>
        <v/>
      </c>
      <c r="N260" s="44">
        <f>MIN(N(Debts!$E$7),Q259+M260)</f>
        <v/>
      </c>
      <c r="O260" s="44">
        <f>Q259+M260-N260</f>
        <v/>
      </c>
      <c r="P260" s="44" t="n">
        <v>0</v>
      </c>
      <c r="Q260" s="44">
        <f>ROUND(O260-P260,2)</f>
        <v/>
      </c>
      <c r="R260" s="44">
        <f>ROUND(V259*N(Debts!$D$8)/12,2)</f>
        <v/>
      </c>
      <c r="S260" s="44">
        <f>MIN(N(Debts!$E$8),V259+R260)</f>
        <v/>
      </c>
      <c r="T260" s="44">
        <f>V259+R260-S260</f>
        <v/>
      </c>
      <c r="U260" s="44" t="n">
        <v>0</v>
      </c>
      <c r="V260" s="44">
        <f>ROUND(T260-U260,2)</f>
        <v/>
      </c>
      <c r="W260" s="44">
        <f>ROUND(AA259*N(Debts!$D$9)/12,2)</f>
        <v/>
      </c>
      <c r="X260" s="44">
        <f>MIN(N(Debts!$E$9),AA259+W260)</f>
        <v/>
      </c>
      <c r="Y260" s="44">
        <f>AA259+W260-X260</f>
        <v/>
      </c>
      <c r="Z260" s="44" t="n">
        <v>0</v>
      </c>
      <c r="AA260" s="44">
        <f>ROUND(Y260-Z260,2)</f>
        <v/>
      </c>
      <c r="AB260" s="44">
        <f>ROUND(AF259*N(Debts!$D$10)/12,2)</f>
        <v/>
      </c>
      <c r="AC260" s="44">
        <f>MIN(N(Debts!$E$10),AF259+AB260)</f>
        <v/>
      </c>
      <c r="AD260" s="44">
        <f>AF259+AB260-AC260</f>
        <v/>
      </c>
      <c r="AE260" s="44" t="n">
        <v>0</v>
      </c>
      <c r="AF260" s="44">
        <f>ROUND(AD260-AE260,2)</f>
        <v/>
      </c>
      <c r="AG260" s="44">
        <f>ROUND(AK259*N(Debts!$D$11)/12,2)</f>
        <v/>
      </c>
      <c r="AH260" s="44">
        <f>MIN(N(Debts!$E$11),AK259+AG260)</f>
        <v/>
      </c>
      <c r="AI260" s="44">
        <f>AK259+AG260-AH260</f>
        <v/>
      </c>
      <c r="AJ260" s="44" t="n">
        <v>0</v>
      </c>
      <c r="AK260" s="44">
        <f>ROUND(AI260-AJ260,2)</f>
        <v/>
      </c>
      <c r="AL260" s="44">
        <f>ROUND(AP259*N(Debts!$D$12)/12,2)</f>
        <v/>
      </c>
      <c r="AM260" s="44">
        <f>MIN(N(Debts!$E$12),AP259+AL260)</f>
        <v/>
      </c>
      <c r="AN260" s="44">
        <f>AP259+AL260-AM260</f>
        <v/>
      </c>
      <c r="AO260" s="44" t="n">
        <v>0</v>
      </c>
      <c r="AP260" s="44">
        <f>ROUND(AN260-AO260,2)</f>
        <v/>
      </c>
      <c r="AQ260" s="44">
        <f>ROUND(AU259*N(Debts!$D$13)/12,2)</f>
        <v/>
      </c>
      <c r="AR260" s="44">
        <f>MIN(N(Debts!$E$13),AU259+AQ260)</f>
        <v/>
      </c>
      <c r="AS260" s="44">
        <f>AU259+AQ260-AR260</f>
        <v/>
      </c>
      <c r="AT260" s="44" t="n">
        <v>0</v>
      </c>
      <c r="AU260" s="44">
        <f>ROUND(AS260-AT260,2)</f>
        <v/>
      </c>
    </row>
    <row r="261">
      <c r="A261" s="43" t="n">
        <v>254</v>
      </c>
      <c r="B261" s="45">
        <f>EDATE(Plan!$C$7,A261-1)</f>
        <v/>
      </c>
      <c r="C261" s="46" t="n">
        <v>0</v>
      </c>
      <c r="D261" s="46">
        <f>SUMIF($H$6:$AU$6,"Interest",H261:AU261)</f>
        <v/>
      </c>
      <c r="E261" s="46">
        <f>SUMIF($H$6:$AU$6,"Min paid",H261:AU261)+SUMIF($H$6:$AU$6,"Extra paid",H261:AU261)</f>
        <v/>
      </c>
      <c r="F261" s="46">
        <f>SUMIF($H$6:$AU$6,"Balance",H261:AU261)</f>
        <v/>
      </c>
      <c r="G261" s="47">
        <f>IF(AND(F261&lt;=0.005,F260&gt;0.005),A261,"")</f>
        <v/>
      </c>
      <c r="H261" s="44">
        <f>ROUND(L260*N(Debts!$D$6)/12,2)</f>
        <v/>
      </c>
      <c r="I261" s="44">
        <f>MIN(N(Debts!$E$6),L260+H261)</f>
        <v/>
      </c>
      <c r="J261" s="44">
        <f>L260+H261-I261</f>
        <v/>
      </c>
      <c r="K261" s="44" t="n">
        <v>0</v>
      </c>
      <c r="L261" s="44">
        <f>ROUND(J261-K261,2)</f>
        <v/>
      </c>
      <c r="M261" s="44">
        <f>ROUND(Q260*N(Debts!$D$7)/12,2)</f>
        <v/>
      </c>
      <c r="N261" s="44">
        <f>MIN(N(Debts!$E$7),Q260+M261)</f>
        <v/>
      </c>
      <c r="O261" s="44">
        <f>Q260+M261-N261</f>
        <v/>
      </c>
      <c r="P261" s="44" t="n">
        <v>0</v>
      </c>
      <c r="Q261" s="44">
        <f>ROUND(O261-P261,2)</f>
        <v/>
      </c>
      <c r="R261" s="44">
        <f>ROUND(V260*N(Debts!$D$8)/12,2)</f>
        <v/>
      </c>
      <c r="S261" s="44">
        <f>MIN(N(Debts!$E$8),V260+R261)</f>
        <v/>
      </c>
      <c r="T261" s="44">
        <f>V260+R261-S261</f>
        <v/>
      </c>
      <c r="U261" s="44" t="n">
        <v>0</v>
      </c>
      <c r="V261" s="44">
        <f>ROUND(T261-U261,2)</f>
        <v/>
      </c>
      <c r="W261" s="44">
        <f>ROUND(AA260*N(Debts!$D$9)/12,2)</f>
        <v/>
      </c>
      <c r="X261" s="44">
        <f>MIN(N(Debts!$E$9),AA260+W261)</f>
        <v/>
      </c>
      <c r="Y261" s="44">
        <f>AA260+W261-X261</f>
        <v/>
      </c>
      <c r="Z261" s="44" t="n">
        <v>0</v>
      </c>
      <c r="AA261" s="44">
        <f>ROUND(Y261-Z261,2)</f>
        <v/>
      </c>
      <c r="AB261" s="44">
        <f>ROUND(AF260*N(Debts!$D$10)/12,2)</f>
        <v/>
      </c>
      <c r="AC261" s="44">
        <f>MIN(N(Debts!$E$10),AF260+AB261)</f>
        <v/>
      </c>
      <c r="AD261" s="44">
        <f>AF260+AB261-AC261</f>
        <v/>
      </c>
      <c r="AE261" s="44" t="n">
        <v>0</v>
      </c>
      <c r="AF261" s="44">
        <f>ROUND(AD261-AE261,2)</f>
        <v/>
      </c>
      <c r="AG261" s="44">
        <f>ROUND(AK260*N(Debts!$D$11)/12,2)</f>
        <v/>
      </c>
      <c r="AH261" s="44">
        <f>MIN(N(Debts!$E$11),AK260+AG261)</f>
        <v/>
      </c>
      <c r="AI261" s="44">
        <f>AK260+AG261-AH261</f>
        <v/>
      </c>
      <c r="AJ261" s="44" t="n">
        <v>0</v>
      </c>
      <c r="AK261" s="44">
        <f>ROUND(AI261-AJ261,2)</f>
        <v/>
      </c>
      <c r="AL261" s="44">
        <f>ROUND(AP260*N(Debts!$D$12)/12,2)</f>
        <v/>
      </c>
      <c r="AM261" s="44">
        <f>MIN(N(Debts!$E$12),AP260+AL261)</f>
        <v/>
      </c>
      <c r="AN261" s="44">
        <f>AP260+AL261-AM261</f>
        <v/>
      </c>
      <c r="AO261" s="44" t="n">
        <v>0</v>
      </c>
      <c r="AP261" s="44">
        <f>ROUND(AN261-AO261,2)</f>
        <v/>
      </c>
      <c r="AQ261" s="44">
        <f>ROUND(AU260*N(Debts!$D$13)/12,2)</f>
        <v/>
      </c>
      <c r="AR261" s="44">
        <f>MIN(N(Debts!$E$13),AU260+AQ261)</f>
        <v/>
      </c>
      <c r="AS261" s="44">
        <f>AU260+AQ261-AR261</f>
        <v/>
      </c>
      <c r="AT261" s="44" t="n">
        <v>0</v>
      </c>
      <c r="AU261" s="44">
        <f>ROUND(AS261-AT261,2)</f>
        <v/>
      </c>
    </row>
    <row r="262">
      <c r="A262" s="43" t="n">
        <v>255</v>
      </c>
      <c r="B262" s="45">
        <f>EDATE(Plan!$C$7,A262-1)</f>
        <v/>
      </c>
      <c r="C262" s="46" t="n">
        <v>0</v>
      </c>
      <c r="D262" s="46">
        <f>SUMIF($H$6:$AU$6,"Interest",H262:AU262)</f>
        <v/>
      </c>
      <c r="E262" s="46">
        <f>SUMIF($H$6:$AU$6,"Min paid",H262:AU262)+SUMIF($H$6:$AU$6,"Extra paid",H262:AU262)</f>
        <v/>
      </c>
      <c r="F262" s="46">
        <f>SUMIF($H$6:$AU$6,"Balance",H262:AU262)</f>
        <v/>
      </c>
      <c r="G262" s="47">
        <f>IF(AND(F262&lt;=0.005,F261&gt;0.005),A262,"")</f>
        <v/>
      </c>
      <c r="H262" s="44">
        <f>ROUND(L261*N(Debts!$D$6)/12,2)</f>
        <v/>
      </c>
      <c r="I262" s="44">
        <f>MIN(N(Debts!$E$6),L261+H262)</f>
        <v/>
      </c>
      <c r="J262" s="44">
        <f>L261+H262-I262</f>
        <v/>
      </c>
      <c r="K262" s="44" t="n">
        <v>0</v>
      </c>
      <c r="L262" s="44">
        <f>ROUND(J262-K262,2)</f>
        <v/>
      </c>
      <c r="M262" s="44">
        <f>ROUND(Q261*N(Debts!$D$7)/12,2)</f>
        <v/>
      </c>
      <c r="N262" s="44">
        <f>MIN(N(Debts!$E$7),Q261+M262)</f>
        <v/>
      </c>
      <c r="O262" s="44">
        <f>Q261+M262-N262</f>
        <v/>
      </c>
      <c r="P262" s="44" t="n">
        <v>0</v>
      </c>
      <c r="Q262" s="44">
        <f>ROUND(O262-P262,2)</f>
        <v/>
      </c>
      <c r="R262" s="44">
        <f>ROUND(V261*N(Debts!$D$8)/12,2)</f>
        <v/>
      </c>
      <c r="S262" s="44">
        <f>MIN(N(Debts!$E$8),V261+R262)</f>
        <v/>
      </c>
      <c r="T262" s="44">
        <f>V261+R262-S262</f>
        <v/>
      </c>
      <c r="U262" s="44" t="n">
        <v>0</v>
      </c>
      <c r="V262" s="44">
        <f>ROUND(T262-U262,2)</f>
        <v/>
      </c>
      <c r="W262" s="44">
        <f>ROUND(AA261*N(Debts!$D$9)/12,2)</f>
        <v/>
      </c>
      <c r="X262" s="44">
        <f>MIN(N(Debts!$E$9),AA261+W262)</f>
        <v/>
      </c>
      <c r="Y262" s="44">
        <f>AA261+W262-X262</f>
        <v/>
      </c>
      <c r="Z262" s="44" t="n">
        <v>0</v>
      </c>
      <c r="AA262" s="44">
        <f>ROUND(Y262-Z262,2)</f>
        <v/>
      </c>
      <c r="AB262" s="44">
        <f>ROUND(AF261*N(Debts!$D$10)/12,2)</f>
        <v/>
      </c>
      <c r="AC262" s="44">
        <f>MIN(N(Debts!$E$10),AF261+AB262)</f>
        <v/>
      </c>
      <c r="AD262" s="44">
        <f>AF261+AB262-AC262</f>
        <v/>
      </c>
      <c r="AE262" s="44" t="n">
        <v>0</v>
      </c>
      <c r="AF262" s="44">
        <f>ROUND(AD262-AE262,2)</f>
        <v/>
      </c>
      <c r="AG262" s="44">
        <f>ROUND(AK261*N(Debts!$D$11)/12,2)</f>
        <v/>
      </c>
      <c r="AH262" s="44">
        <f>MIN(N(Debts!$E$11),AK261+AG262)</f>
        <v/>
      </c>
      <c r="AI262" s="44">
        <f>AK261+AG262-AH262</f>
        <v/>
      </c>
      <c r="AJ262" s="44" t="n">
        <v>0</v>
      </c>
      <c r="AK262" s="44">
        <f>ROUND(AI262-AJ262,2)</f>
        <v/>
      </c>
      <c r="AL262" s="44">
        <f>ROUND(AP261*N(Debts!$D$12)/12,2)</f>
        <v/>
      </c>
      <c r="AM262" s="44">
        <f>MIN(N(Debts!$E$12),AP261+AL262)</f>
        <v/>
      </c>
      <c r="AN262" s="44">
        <f>AP261+AL262-AM262</f>
        <v/>
      </c>
      <c r="AO262" s="44" t="n">
        <v>0</v>
      </c>
      <c r="AP262" s="44">
        <f>ROUND(AN262-AO262,2)</f>
        <v/>
      </c>
      <c r="AQ262" s="44">
        <f>ROUND(AU261*N(Debts!$D$13)/12,2)</f>
        <v/>
      </c>
      <c r="AR262" s="44">
        <f>MIN(N(Debts!$E$13),AU261+AQ262)</f>
        <v/>
      </c>
      <c r="AS262" s="44">
        <f>AU261+AQ262-AR262</f>
        <v/>
      </c>
      <c r="AT262" s="44" t="n">
        <v>0</v>
      </c>
      <c r="AU262" s="44">
        <f>ROUND(AS262-AT262,2)</f>
        <v/>
      </c>
    </row>
    <row r="263">
      <c r="A263" s="43" t="n">
        <v>256</v>
      </c>
      <c r="B263" s="45">
        <f>EDATE(Plan!$C$7,A263-1)</f>
        <v/>
      </c>
      <c r="C263" s="46" t="n">
        <v>0</v>
      </c>
      <c r="D263" s="46">
        <f>SUMIF($H$6:$AU$6,"Interest",H263:AU263)</f>
        <v/>
      </c>
      <c r="E263" s="46">
        <f>SUMIF($H$6:$AU$6,"Min paid",H263:AU263)+SUMIF($H$6:$AU$6,"Extra paid",H263:AU263)</f>
        <v/>
      </c>
      <c r="F263" s="46">
        <f>SUMIF($H$6:$AU$6,"Balance",H263:AU263)</f>
        <v/>
      </c>
      <c r="G263" s="47">
        <f>IF(AND(F263&lt;=0.005,F262&gt;0.005),A263,"")</f>
        <v/>
      </c>
      <c r="H263" s="44">
        <f>ROUND(L262*N(Debts!$D$6)/12,2)</f>
        <v/>
      </c>
      <c r="I263" s="44">
        <f>MIN(N(Debts!$E$6),L262+H263)</f>
        <v/>
      </c>
      <c r="J263" s="44">
        <f>L262+H263-I263</f>
        <v/>
      </c>
      <c r="K263" s="44" t="n">
        <v>0</v>
      </c>
      <c r="L263" s="44">
        <f>ROUND(J263-K263,2)</f>
        <v/>
      </c>
      <c r="M263" s="44">
        <f>ROUND(Q262*N(Debts!$D$7)/12,2)</f>
        <v/>
      </c>
      <c r="N263" s="44">
        <f>MIN(N(Debts!$E$7),Q262+M263)</f>
        <v/>
      </c>
      <c r="O263" s="44">
        <f>Q262+M263-N263</f>
        <v/>
      </c>
      <c r="P263" s="44" t="n">
        <v>0</v>
      </c>
      <c r="Q263" s="44">
        <f>ROUND(O263-P263,2)</f>
        <v/>
      </c>
      <c r="R263" s="44">
        <f>ROUND(V262*N(Debts!$D$8)/12,2)</f>
        <v/>
      </c>
      <c r="S263" s="44">
        <f>MIN(N(Debts!$E$8),V262+R263)</f>
        <v/>
      </c>
      <c r="T263" s="44">
        <f>V262+R263-S263</f>
        <v/>
      </c>
      <c r="U263" s="44" t="n">
        <v>0</v>
      </c>
      <c r="V263" s="44">
        <f>ROUND(T263-U263,2)</f>
        <v/>
      </c>
      <c r="W263" s="44">
        <f>ROUND(AA262*N(Debts!$D$9)/12,2)</f>
        <v/>
      </c>
      <c r="X263" s="44">
        <f>MIN(N(Debts!$E$9),AA262+W263)</f>
        <v/>
      </c>
      <c r="Y263" s="44">
        <f>AA262+W263-X263</f>
        <v/>
      </c>
      <c r="Z263" s="44" t="n">
        <v>0</v>
      </c>
      <c r="AA263" s="44">
        <f>ROUND(Y263-Z263,2)</f>
        <v/>
      </c>
      <c r="AB263" s="44">
        <f>ROUND(AF262*N(Debts!$D$10)/12,2)</f>
        <v/>
      </c>
      <c r="AC263" s="44">
        <f>MIN(N(Debts!$E$10),AF262+AB263)</f>
        <v/>
      </c>
      <c r="AD263" s="44">
        <f>AF262+AB263-AC263</f>
        <v/>
      </c>
      <c r="AE263" s="44" t="n">
        <v>0</v>
      </c>
      <c r="AF263" s="44">
        <f>ROUND(AD263-AE263,2)</f>
        <v/>
      </c>
      <c r="AG263" s="44">
        <f>ROUND(AK262*N(Debts!$D$11)/12,2)</f>
        <v/>
      </c>
      <c r="AH263" s="44">
        <f>MIN(N(Debts!$E$11),AK262+AG263)</f>
        <v/>
      </c>
      <c r="AI263" s="44">
        <f>AK262+AG263-AH263</f>
        <v/>
      </c>
      <c r="AJ263" s="44" t="n">
        <v>0</v>
      </c>
      <c r="AK263" s="44">
        <f>ROUND(AI263-AJ263,2)</f>
        <v/>
      </c>
      <c r="AL263" s="44">
        <f>ROUND(AP262*N(Debts!$D$12)/12,2)</f>
        <v/>
      </c>
      <c r="AM263" s="44">
        <f>MIN(N(Debts!$E$12),AP262+AL263)</f>
        <v/>
      </c>
      <c r="AN263" s="44">
        <f>AP262+AL263-AM263</f>
        <v/>
      </c>
      <c r="AO263" s="44" t="n">
        <v>0</v>
      </c>
      <c r="AP263" s="44">
        <f>ROUND(AN263-AO263,2)</f>
        <v/>
      </c>
      <c r="AQ263" s="44">
        <f>ROUND(AU262*N(Debts!$D$13)/12,2)</f>
        <v/>
      </c>
      <c r="AR263" s="44">
        <f>MIN(N(Debts!$E$13),AU262+AQ263)</f>
        <v/>
      </c>
      <c r="AS263" s="44">
        <f>AU262+AQ263-AR263</f>
        <v/>
      </c>
      <c r="AT263" s="44" t="n">
        <v>0</v>
      </c>
      <c r="AU263" s="44">
        <f>ROUND(AS263-AT263,2)</f>
        <v/>
      </c>
    </row>
    <row r="264">
      <c r="A264" s="43" t="n">
        <v>257</v>
      </c>
      <c r="B264" s="45">
        <f>EDATE(Plan!$C$7,A264-1)</f>
        <v/>
      </c>
      <c r="C264" s="46" t="n">
        <v>0</v>
      </c>
      <c r="D264" s="46">
        <f>SUMIF($H$6:$AU$6,"Interest",H264:AU264)</f>
        <v/>
      </c>
      <c r="E264" s="46">
        <f>SUMIF($H$6:$AU$6,"Min paid",H264:AU264)+SUMIF($H$6:$AU$6,"Extra paid",H264:AU264)</f>
        <v/>
      </c>
      <c r="F264" s="46">
        <f>SUMIF($H$6:$AU$6,"Balance",H264:AU264)</f>
        <v/>
      </c>
      <c r="G264" s="47">
        <f>IF(AND(F264&lt;=0.005,F263&gt;0.005),A264,"")</f>
        <v/>
      </c>
      <c r="H264" s="44">
        <f>ROUND(L263*N(Debts!$D$6)/12,2)</f>
        <v/>
      </c>
      <c r="I264" s="44">
        <f>MIN(N(Debts!$E$6),L263+H264)</f>
        <v/>
      </c>
      <c r="J264" s="44">
        <f>L263+H264-I264</f>
        <v/>
      </c>
      <c r="K264" s="44" t="n">
        <v>0</v>
      </c>
      <c r="L264" s="44">
        <f>ROUND(J264-K264,2)</f>
        <v/>
      </c>
      <c r="M264" s="44">
        <f>ROUND(Q263*N(Debts!$D$7)/12,2)</f>
        <v/>
      </c>
      <c r="N264" s="44">
        <f>MIN(N(Debts!$E$7),Q263+M264)</f>
        <v/>
      </c>
      <c r="O264" s="44">
        <f>Q263+M264-N264</f>
        <v/>
      </c>
      <c r="P264" s="44" t="n">
        <v>0</v>
      </c>
      <c r="Q264" s="44">
        <f>ROUND(O264-P264,2)</f>
        <v/>
      </c>
      <c r="R264" s="44">
        <f>ROUND(V263*N(Debts!$D$8)/12,2)</f>
        <v/>
      </c>
      <c r="S264" s="44">
        <f>MIN(N(Debts!$E$8),V263+R264)</f>
        <v/>
      </c>
      <c r="T264" s="44">
        <f>V263+R264-S264</f>
        <v/>
      </c>
      <c r="U264" s="44" t="n">
        <v>0</v>
      </c>
      <c r="V264" s="44">
        <f>ROUND(T264-U264,2)</f>
        <v/>
      </c>
      <c r="W264" s="44">
        <f>ROUND(AA263*N(Debts!$D$9)/12,2)</f>
        <v/>
      </c>
      <c r="X264" s="44">
        <f>MIN(N(Debts!$E$9),AA263+W264)</f>
        <v/>
      </c>
      <c r="Y264" s="44">
        <f>AA263+W264-X264</f>
        <v/>
      </c>
      <c r="Z264" s="44" t="n">
        <v>0</v>
      </c>
      <c r="AA264" s="44">
        <f>ROUND(Y264-Z264,2)</f>
        <v/>
      </c>
      <c r="AB264" s="44">
        <f>ROUND(AF263*N(Debts!$D$10)/12,2)</f>
        <v/>
      </c>
      <c r="AC264" s="44">
        <f>MIN(N(Debts!$E$10),AF263+AB264)</f>
        <v/>
      </c>
      <c r="AD264" s="44">
        <f>AF263+AB264-AC264</f>
        <v/>
      </c>
      <c r="AE264" s="44" t="n">
        <v>0</v>
      </c>
      <c r="AF264" s="44">
        <f>ROUND(AD264-AE264,2)</f>
        <v/>
      </c>
      <c r="AG264" s="44">
        <f>ROUND(AK263*N(Debts!$D$11)/12,2)</f>
        <v/>
      </c>
      <c r="AH264" s="44">
        <f>MIN(N(Debts!$E$11),AK263+AG264)</f>
        <v/>
      </c>
      <c r="AI264" s="44">
        <f>AK263+AG264-AH264</f>
        <v/>
      </c>
      <c r="AJ264" s="44" t="n">
        <v>0</v>
      </c>
      <c r="AK264" s="44">
        <f>ROUND(AI264-AJ264,2)</f>
        <v/>
      </c>
      <c r="AL264" s="44">
        <f>ROUND(AP263*N(Debts!$D$12)/12,2)</f>
        <v/>
      </c>
      <c r="AM264" s="44">
        <f>MIN(N(Debts!$E$12),AP263+AL264)</f>
        <v/>
      </c>
      <c r="AN264" s="44">
        <f>AP263+AL264-AM264</f>
        <v/>
      </c>
      <c r="AO264" s="44" t="n">
        <v>0</v>
      </c>
      <c r="AP264" s="44">
        <f>ROUND(AN264-AO264,2)</f>
        <v/>
      </c>
      <c r="AQ264" s="44">
        <f>ROUND(AU263*N(Debts!$D$13)/12,2)</f>
        <v/>
      </c>
      <c r="AR264" s="44">
        <f>MIN(N(Debts!$E$13),AU263+AQ264)</f>
        <v/>
      </c>
      <c r="AS264" s="44">
        <f>AU263+AQ264-AR264</f>
        <v/>
      </c>
      <c r="AT264" s="44" t="n">
        <v>0</v>
      </c>
      <c r="AU264" s="44">
        <f>ROUND(AS264-AT264,2)</f>
        <v/>
      </c>
    </row>
    <row r="265">
      <c r="A265" s="43" t="n">
        <v>258</v>
      </c>
      <c r="B265" s="45">
        <f>EDATE(Plan!$C$7,A265-1)</f>
        <v/>
      </c>
      <c r="C265" s="46" t="n">
        <v>0</v>
      </c>
      <c r="D265" s="46">
        <f>SUMIF($H$6:$AU$6,"Interest",H265:AU265)</f>
        <v/>
      </c>
      <c r="E265" s="46">
        <f>SUMIF($H$6:$AU$6,"Min paid",H265:AU265)+SUMIF($H$6:$AU$6,"Extra paid",H265:AU265)</f>
        <v/>
      </c>
      <c r="F265" s="46">
        <f>SUMIF($H$6:$AU$6,"Balance",H265:AU265)</f>
        <v/>
      </c>
      <c r="G265" s="47">
        <f>IF(AND(F265&lt;=0.005,F264&gt;0.005),A265,"")</f>
        <v/>
      </c>
      <c r="H265" s="44">
        <f>ROUND(L264*N(Debts!$D$6)/12,2)</f>
        <v/>
      </c>
      <c r="I265" s="44">
        <f>MIN(N(Debts!$E$6),L264+H265)</f>
        <v/>
      </c>
      <c r="J265" s="44">
        <f>L264+H265-I265</f>
        <v/>
      </c>
      <c r="K265" s="44" t="n">
        <v>0</v>
      </c>
      <c r="L265" s="44">
        <f>ROUND(J265-K265,2)</f>
        <v/>
      </c>
      <c r="M265" s="44">
        <f>ROUND(Q264*N(Debts!$D$7)/12,2)</f>
        <v/>
      </c>
      <c r="N265" s="44">
        <f>MIN(N(Debts!$E$7),Q264+M265)</f>
        <v/>
      </c>
      <c r="O265" s="44">
        <f>Q264+M265-N265</f>
        <v/>
      </c>
      <c r="P265" s="44" t="n">
        <v>0</v>
      </c>
      <c r="Q265" s="44">
        <f>ROUND(O265-P265,2)</f>
        <v/>
      </c>
      <c r="R265" s="44">
        <f>ROUND(V264*N(Debts!$D$8)/12,2)</f>
        <v/>
      </c>
      <c r="S265" s="44">
        <f>MIN(N(Debts!$E$8),V264+R265)</f>
        <v/>
      </c>
      <c r="T265" s="44">
        <f>V264+R265-S265</f>
        <v/>
      </c>
      <c r="U265" s="44" t="n">
        <v>0</v>
      </c>
      <c r="V265" s="44">
        <f>ROUND(T265-U265,2)</f>
        <v/>
      </c>
      <c r="W265" s="44">
        <f>ROUND(AA264*N(Debts!$D$9)/12,2)</f>
        <v/>
      </c>
      <c r="X265" s="44">
        <f>MIN(N(Debts!$E$9),AA264+W265)</f>
        <v/>
      </c>
      <c r="Y265" s="44">
        <f>AA264+W265-X265</f>
        <v/>
      </c>
      <c r="Z265" s="44" t="n">
        <v>0</v>
      </c>
      <c r="AA265" s="44">
        <f>ROUND(Y265-Z265,2)</f>
        <v/>
      </c>
      <c r="AB265" s="44">
        <f>ROUND(AF264*N(Debts!$D$10)/12,2)</f>
        <v/>
      </c>
      <c r="AC265" s="44">
        <f>MIN(N(Debts!$E$10),AF264+AB265)</f>
        <v/>
      </c>
      <c r="AD265" s="44">
        <f>AF264+AB265-AC265</f>
        <v/>
      </c>
      <c r="AE265" s="44" t="n">
        <v>0</v>
      </c>
      <c r="AF265" s="44">
        <f>ROUND(AD265-AE265,2)</f>
        <v/>
      </c>
      <c r="AG265" s="44">
        <f>ROUND(AK264*N(Debts!$D$11)/12,2)</f>
        <v/>
      </c>
      <c r="AH265" s="44">
        <f>MIN(N(Debts!$E$11),AK264+AG265)</f>
        <v/>
      </c>
      <c r="AI265" s="44">
        <f>AK264+AG265-AH265</f>
        <v/>
      </c>
      <c r="AJ265" s="44" t="n">
        <v>0</v>
      </c>
      <c r="AK265" s="44">
        <f>ROUND(AI265-AJ265,2)</f>
        <v/>
      </c>
      <c r="AL265" s="44">
        <f>ROUND(AP264*N(Debts!$D$12)/12,2)</f>
        <v/>
      </c>
      <c r="AM265" s="44">
        <f>MIN(N(Debts!$E$12),AP264+AL265)</f>
        <v/>
      </c>
      <c r="AN265" s="44">
        <f>AP264+AL265-AM265</f>
        <v/>
      </c>
      <c r="AO265" s="44" t="n">
        <v>0</v>
      </c>
      <c r="AP265" s="44">
        <f>ROUND(AN265-AO265,2)</f>
        <v/>
      </c>
      <c r="AQ265" s="44">
        <f>ROUND(AU264*N(Debts!$D$13)/12,2)</f>
        <v/>
      </c>
      <c r="AR265" s="44">
        <f>MIN(N(Debts!$E$13),AU264+AQ265)</f>
        <v/>
      </c>
      <c r="AS265" s="44">
        <f>AU264+AQ265-AR265</f>
        <v/>
      </c>
      <c r="AT265" s="44" t="n">
        <v>0</v>
      </c>
      <c r="AU265" s="44">
        <f>ROUND(AS265-AT265,2)</f>
        <v/>
      </c>
    </row>
    <row r="266">
      <c r="A266" s="43" t="n">
        <v>259</v>
      </c>
      <c r="B266" s="45">
        <f>EDATE(Plan!$C$7,A266-1)</f>
        <v/>
      </c>
      <c r="C266" s="46" t="n">
        <v>0</v>
      </c>
      <c r="D266" s="46">
        <f>SUMIF($H$6:$AU$6,"Interest",H266:AU266)</f>
        <v/>
      </c>
      <c r="E266" s="46">
        <f>SUMIF($H$6:$AU$6,"Min paid",H266:AU266)+SUMIF($H$6:$AU$6,"Extra paid",H266:AU266)</f>
        <v/>
      </c>
      <c r="F266" s="46">
        <f>SUMIF($H$6:$AU$6,"Balance",H266:AU266)</f>
        <v/>
      </c>
      <c r="G266" s="47">
        <f>IF(AND(F266&lt;=0.005,F265&gt;0.005),A266,"")</f>
        <v/>
      </c>
      <c r="H266" s="44">
        <f>ROUND(L265*N(Debts!$D$6)/12,2)</f>
        <v/>
      </c>
      <c r="I266" s="44">
        <f>MIN(N(Debts!$E$6),L265+H266)</f>
        <v/>
      </c>
      <c r="J266" s="44">
        <f>L265+H266-I266</f>
        <v/>
      </c>
      <c r="K266" s="44" t="n">
        <v>0</v>
      </c>
      <c r="L266" s="44">
        <f>ROUND(J266-K266,2)</f>
        <v/>
      </c>
      <c r="M266" s="44">
        <f>ROUND(Q265*N(Debts!$D$7)/12,2)</f>
        <v/>
      </c>
      <c r="N266" s="44">
        <f>MIN(N(Debts!$E$7),Q265+M266)</f>
        <v/>
      </c>
      <c r="O266" s="44">
        <f>Q265+M266-N266</f>
        <v/>
      </c>
      <c r="P266" s="44" t="n">
        <v>0</v>
      </c>
      <c r="Q266" s="44">
        <f>ROUND(O266-P266,2)</f>
        <v/>
      </c>
      <c r="R266" s="44">
        <f>ROUND(V265*N(Debts!$D$8)/12,2)</f>
        <v/>
      </c>
      <c r="S266" s="44">
        <f>MIN(N(Debts!$E$8),V265+R266)</f>
        <v/>
      </c>
      <c r="T266" s="44">
        <f>V265+R266-S266</f>
        <v/>
      </c>
      <c r="U266" s="44" t="n">
        <v>0</v>
      </c>
      <c r="V266" s="44">
        <f>ROUND(T266-U266,2)</f>
        <v/>
      </c>
      <c r="W266" s="44">
        <f>ROUND(AA265*N(Debts!$D$9)/12,2)</f>
        <v/>
      </c>
      <c r="X266" s="44">
        <f>MIN(N(Debts!$E$9),AA265+W266)</f>
        <v/>
      </c>
      <c r="Y266" s="44">
        <f>AA265+W266-X266</f>
        <v/>
      </c>
      <c r="Z266" s="44" t="n">
        <v>0</v>
      </c>
      <c r="AA266" s="44">
        <f>ROUND(Y266-Z266,2)</f>
        <v/>
      </c>
      <c r="AB266" s="44">
        <f>ROUND(AF265*N(Debts!$D$10)/12,2)</f>
        <v/>
      </c>
      <c r="AC266" s="44">
        <f>MIN(N(Debts!$E$10),AF265+AB266)</f>
        <v/>
      </c>
      <c r="AD266" s="44">
        <f>AF265+AB266-AC266</f>
        <v/>
      </c>
      <c r="AE266" s="44" t="n">
        <v>0</v>
      </c>
      <c r="AF266" s="44">
        <f>ROUND(AD266-AE266,2)</f>
        <v/>
      </c>
      <c r="AG266" s="44">
        <f>ROUND(AK265*N(Debts!$D$11)/12,2)</f>
        <v/>
      </c>
      <c r="AH266" s="44">
        <f>MIN(N(Debts!$E$11),AK265+AG266)</f>
        <v/>
      </c>
      <c r="AI266" s="44">
        <f>AK265+AG266-AH266</f>
        <v/>
      </c>
      <c r="AJ266" s="44" t="n">
        <v>0</v>
      </c>
      <c r="AK266" s="44">
        <f>ROUND(AI266-AJ266,2)</f>
        <v/>
      </c>
      <c r="AL266" s="44">
        <f>ROUND(AP265*N(Debts!$D$12)/12,2)</f>
        <v/>
      </c>
      <c r="AM266" s="44">
        <f>MIN(N(Debts!$E$12),AP265+AL266)</f>
        <v/>
      </c>
      <c r="AN266" s="44">
        <f>AP265+AL266-AM266</f>
        <v/>
      </c>
      <c r="AO266" s="44" t="n">
        <v>0</v>
      </c>
      <c r="AP266" s="44">
        <f>ROUND(AN266-AO266,2)</f>
        <v/>
      </c>
      <c r="AQ266" s="44">
        <f>ROUND(AU265*N(Debts!$D$13)/12,2)</f>
        <v/>
      </c>
      <c r="AR266" s="44">
        <f>MIN(N(Debts!$E$13),AU265+AQ266)</f>
        <v/>
      </c>
      <c r="AS266" s="44">
        <f>AU265+AQ266-AR266</f>
        <v/>
      </c>
      <c r="AT266" s="44" t="n">
        <v>0</v>
      </c>
      <c r="AU266" s="44">
        <f>ROUND(AS266-AT266,2)</f>
        <v/>
      </c>
    </row>
    <row r="267">
      <c r="A267" s="43" t="n">
        <v>260</v>
      </c>
      <c r="B267" s="45">
        <f>EDATE(Plan!$C$7,A267-1)</f>
        <v/>
      </c>
      <c r="C267" s="46" t="n">
        <v>0</v>
      </c>
      <c r="D267" s="46">
        <f>SUMIF($H$6:$AU$6,"Interest",H267:AU267)</f>
        <v/>
      </c>
      <c r="E267" s="46">
        <f>SUMIF($H$6:$AU$6,"Min paid",H267:AU267)+SUMIF($H$6:$AU$6,"Extra paid",H267:AU267)</f>
        <v/>
      </c>
      <c r="F267" s="46">
        <f>SUMIF($H$6:$AU$6,"Balance",H267:AU267)</f>
        <v/>
      </c>
      <c r="G267" s="47">
        <f>IF(AND(F267&lt;=0.005,F266&gt;0.005),A267,"")</f>
        <v/>
      </c>
      <c r="H267" s="44">
        <f>ROUND(L266*N(Debts!$D$6)/12,2)</f>
        <v/>
      </c>
      <c r="I267" s="44">
        <f>MIN(N(Debts!$E$6),L266+H267)</f>
        <v/>
      </c>
      <c r="J267" s="44">
        <f>L266+H267-I267</f>
        <v/>
      </c>
      <c r="K267" s="44" t="n">
        <v>0</v>
      </c>
      <c r="L267" s="44">
        <f>ROUND(J267-K267,2)</f>
        <v/>
      </c>
      <c r="M267" s="44">
        <f>ROUND(Q266*N(Debts!$D$7)/12,2)</f>
        <v/>
      </c>
      <c r="N267" s="44">
        <f>MIN(N(Debts!$E$7),Q266+M267)</f>
        <v/>
      </c>
      <c r="O267" s="44">
        <f>Q266+M267-N267</f>
        <v/>
      </c>
      <c r="P267" s="44" t="n">
        <v>0</v>
      </c>
      <c r="Q267" s="44">
        <f>ROUND(O267-P267,2)</f>
        <v/>
      </c>
      <c r="R267" s="44">
        <f>ROUND(V266*N(Debts!$D$8)/12,2)</f>
        <v/>
      </c>
      <c r="S267" s="44">
        <f>MIN(N(Debts!$E$8),V266+R267)</f>
        <v/>
      </c>
      <c r="T267" s="44">
        <f>V266+R267-S267</f>
        <v/>
      </c>
      <c r="U267" s="44" t="n">
        <v>0</v>
      </c>
      <c r="V267" s="44">
        <f>ROUND(T267-U267,2)</f>
        <v/>
      </c>
      <c r="W267" s="44">
        <f>ROUND(AA266*N(Debts!$D$9)/12,2)</f>
        <v/>
      </c>
      <c r="X267" s="44">
        <f>MIN(N(Debts!$E$9),AA266+W267)</f>
        <v/>
      </c>
      <c r="Y267" s="44">
        <f>AA266+W267-X267</f>
        <v/>
      </c>
      <c r="Z267" s="44" t="n">
        <v>0</v>
      </c>
      <c r="AA267" s="44">
        <f>ROUND(Y267-Z267,2)</f>
        <v/>
      </c>
      <c r="AB267" s="44">
        <f>ROUND(AF266*N(Debts!$D$10)/12,2)</f>
        <v/>
      </c>
      <c r="AC267" s="44">
        <f>MIN(N(Debts!$E$10),AF266+AB267)</f>
        <v/>
      </c>
      <c r="AD267" s="44">
        <f>AF266+AB267-AC267</f>
        <v/>
      </c>
      <c r="AE267" s="44" t="n">
        <v>0</v>
      </c>
      <c r="AF267" s="44">
        <f>ROUND(AD267-AE267,2)</f>
        <v/>
      </c>
      <c r="AG267" s="44">
        <f>ROUND(AK266*N(Debts!$D$11)/12,2)</f>
        <v/>
      </c>
      <c r="AH267" s="44">
        <f>MIN(N(Debts!$E$11),AK266+AG267)</f>
        <v/>
      </c>
      <c r="AI267" s="44">
        <f>AK266+AG267-AH267</f>
        <v/>
      </c>
      <c r="AJ267" s="44" t="n">
        <v>0</v>
      </c>
      <c r="AK267" s="44">
        <f>ROUND(AI267-AJ267,2)</f>
        <v/>
      </c>
      <c r="AL267" s="44">
        <f>ROUND(AP266*N(Debts!$D$12)/12,2)</f>
        <v/>
      </c>
      <c r="AM267" s="44">
        <f>MIN(N(Debts!$E$12),AP266+AL267)</f>
        <v/>
      </c>
      <c r="AN267" s="44">
        <f>AP266+AL267-AM267</f>
        <v/>
      </c>
      <c r="AO267" s="44" t="n">
        <v>0</v>
      </c>
      <c r="AP267" s="44">
        <f>ROUND(AN267-AO267,2)</f>
        <v/>
      </c>
      <c r="AQ267" s="44">
        <f>ROUND(AU266*N(Debts!$D$13)/12,2)</f>
        <v/>
      </c>
      <c r="AR267" s="44">
        <f>MIN(N(Debts!$E$13),AU266+AQ267)</f>
        <v/>
      </c>
      <c r="AS267" s="44">
        <f>AU266+AQ267-AR267</f>
        <v/>
      </c>
      <c r="AT267" s="44" t="n">
        <v>0</v>
      </c>
      <c r="AU267" s="44">
        <f>ROUND(AS267-AT267,2)</f>
        <v/>
      </c>
    </row>
    <row r="268">
      <c r="A268" s="43" t="n">
        <v>261</v>
      </c>
      <c r="B268" s="45">
        <f>EDATE(Plan!$C$7,A268-1)</f>
        <v/>
      </c>
      <c r="C268" s="46" t="n">
        <v>0</v>
      </c>
      <c r="D268" s="46">
        <f>SUMIF($H$6:$AU$6,"Interest",H268:AU268)</f>
        <v/>
      </c>
      <c r="E268" s="46">
        <f>SUMIF($H$6:$AU$6,"Min paid",H268:AU268)+SUMIF($H$6:$AU$6,"Extra paid",H268:AU268)</f>
        <v/>
      </c>
      <c r="F268" s="46">
        <f>SUMIF($H$6:$AU$6,"Balance",H268:AU268)</f>
        <v/>
      </c>
      <c r="G268" s="47">
        <f>IF(AND(F268&lt;=0.005,F267&gt;0.005),A268,"")</f>
        <v/>
      </c>
      <c r="H268" s="44">
        <f>ROUND(L267*N(Debts!$D$6)/12,2)</f>
        <v/>
      </c>
      <c r="I268" s="44">
        <f>MIN(N(Debts!$E$6),L267+H268)</f>
        <v/>
      </c>
      <c r="J268" s="44">
        <f>L267+H268-I268</f>
        <v/>
      </c>
      <c r="K268" s="44" t="n">
        <v>0</v>
      </c>
      <c r="L268" s="44">
        <f>ROUND(J268-K268,2)</f>
        <v/>
      </c>
      <c r="M268" s="44">
        <f>ROUND(Q267*N(Debts!$D$7)/12,2)</f>
        <v/>
      </c>
      <c r="N268" s="44">
        <f>MIN(N(Debts!$E$7),Q267+M268)</f>
        <v/>
      </c>
      <c r="O268" s="44">
        <f>Q267+M268-N268</f>
        <v/>
      </c>
      <c r="P268" s="44" t="n">
        <v>0</v>
      </c>
      <c r="Q268" s="44">
        <f>ROUND(O268-P268,2)</f>
        <v/>
      </c>
      <c r="R268" s="44">
        <f>ROUND(V267*N(Debts!$D$8)/12,2)</f>
        <v/>
      </c>
      <c r="S268" s="44">
        <f>MIN(N(Debts!$E$8),V267+R268)</f>
        <v/>
      </c>
      <c r="T268" s="44">
        <f>V267+R268-S268</f>
        <v/>
      </c>
      <c r="U268" s="44" t="n">
        <v>0</v>
      </c>
      <c r="V268" s="44">
        <f>ROUND(T268-U268,2)</f>
        <v/>
      </c>
      <c r="W268" s="44">
        <f>ROUND(AA267*N(Debts!$D$9)/12,2)</f>
        <v/>
      </c>
      <c r="X268" s="44">
        <f>MIN(N(Debts!$E$9),AA267+W268)</f>
        <v/>
      </c>
      <c r="Y268" s="44">
        <f>AA267+W268-X268</f>
        <v/>
      </c>
      <c r="Z268" s="44" t="n">
        <v>0</v>
      </c>
      <c r="AA268" s="44">
        <f>ROUND(Y268-Z268,2)</f>
        <v/>
      </c>
      <c r="AB268" s="44">
        <f>ROUND(AF267*N(Debts!$D$10)/12,2)</f>
        <v/>
      </c>
      <c r="AC268" s="44">
        <f>MIN(N(Debts!$E$10),AF267+AB268)</f>
        <v/>
      </c>
      <c r="AD268" s="44">
        <f>AF267+AB268-AC268</f>
        <v/>
      </c>
      <c r="AE268" s="44" t="n">
        <v>0</v>
      </c>
      <c r="AF268" s="44">
        <f>ROUND(AD268-AE268,2)</f>
        <v/>
      </c>
      <c r="AG268" s="44">
        <f>ROUND(AK267*N(Debts!$D$11)/12,2)</f>
        <v/>
      </c>
      <c r="AH268" s="44">
        <f>MIN(N(Debts!$E$11),AK267+AG268)</f>
        <v/>
      </c>
      <c r="AI268" s="44">
        <f>AK267+AG268-AH268</f>
        <v/>
      </c>
      <c r="AJ268" s="44" t="n">
        <v>0</v>
      </c>
      <c r="AK268" s="44">
        <f>ROUND(AI268-AJ268,2)</f>
        <v/>
      </c>
      <c r="AL268" s="44">
        <f>ROUND(AP267*N(Debts!$D$12)/12,2)</f>
        <v/>
      </c>
      <c r="AM268" s="44">
        <f>MIN(N(Debts!$E$12),AP267+AL268)</f>
        <v/>
      </c>
      <c r="AN268" s="44">
        <f>AP267+AL268-AM268</f>
        <v/>
      </c>
      <c r="AO268" s="44" t="n">
        <v>0</v>
      </c>
      <c r="AP268" s="44">
        <f>ROUND(AN268-AO268,2)</f>
        <v/>
      </c>
      <c r="AQ268" s="44">
        <f>ROUND(AU267*N(Debts!$D$13)/12,2)</f>
        <v/>
      </c>
      <c r="AR268" s="44">
        <f>MIN(N(Debts!$E$13),AU267+AQ268)</f>
        <v/>
      </c>
      <c r="AS268" s="44">
        <f>AU267+AQ268-AR268</f>
        <v/>
      </c>
      <c r="AT268" s="44" t="n">
        <v>0</v>
      </c>
      <c r="AU268" s="44">
        <f>ROUND(AS268-AT268,2)</f>
        <v/>
      </c>
    </row>
    <row r="269">
      <c r="A269" s="43" t="n">
        <v>262</v>
      </c>
      <c r="B269" s="45">
        <f>EDATE(Plan!$C$7,A269-1)</f>
        <v/>
      </c>
      <c r="C269" s="46" t="n">
        <v>0</v>
      </c>
      <c r="D269" s="46">
        <f>SUMIF($H$6:$AU$6,"Interest",H269:AU269)</f>
        <v/>
      </c>
      <c r="E269" s="46">
        <f>SUMIF($H$6:$AU$6,"Min paid",H269:AU269)+SUMIF($H$6:$AU$6,"Extra paid",H269:AU269)</f>
        <v/>
      </c>
      <c r="F269" s="46">
        <f>SUMIF($H$6:$AU$6,"Balance",H269:AU269)</f>
        <v/>
      </c>
      <c r="G269" s="47">
        <f>IF(AND(F269&lt;=0.005,F268&gt;0.005),A269,"")</f>
        <v/>
      </c>
      <c r="H269" s="44">
        <f>ROUND(L268*N(Debts!$D$6)/12,2)</f>
        <v/>
      </c>
      <c r="I269" s="44">
        <f>MIN(N(Debts!$E$6),L268+H269)</f>
        <v/>
      </c>
      <c r="J269" s="44">
        <f>L268+H269-I269</f>
        <v/>
      </c>
      <c r="K269" s="44" t="n">
        <v>0</v>
      </c>
      <c r="L269" s="44">
        <f>ROUND(J269-K269,2)</f>
        <v/>
      </c>
      <c r="M269" s="44">
        <f>ROUND(Q268*N(Debts!$D$7)/12,2)</f>
        <v/>
      </c>
      <c r="N269" s="44">
        <f>MIN(N(Debts!$E$7),Q268+M269)</f>
        <v/>
      </c>
      <c r="O269" s="44">
        <f>Q268+M269-N269</f>
        <v/>
      </c>
      <c r="P269" s="44" t="n">
        <v>0</v>
      </c>
      <c r="Q269" s="44">
        <f>ROUND(O269-P269,2)</f>
        <v/>
      </c>
      <c r="R269" s="44">
        <f>ROUND(V268*N(Debts!$D$8)/12,2)</f>
        <v/>
      </c>
      <c r="S269" s="44">
        <f>MIN(N(Debts!$E$8),V268+R269)</f>
        <v/>
      </c>
      <c r="T269" s="44">
        <f>V268+R269-S269</f>
        <v/>
      </c>
      <c r="U269" s="44" t="n">
        <v>0</v>
      </c>
      <c r="V269" s="44">
        <f>ROUND(T269-U269,2)</f>
        <v/>
      </c>
      <c r="W269" s="44">
        <f>ROUND(AA268*N(Debts!$D$9)/12,2)</f>
        <v/>
      </c>
      <c r="X269" s="44">
        <f>MIN(N(Debts!$E$9),AA268+W269)</f>
        <v/>
      </c>
      <c r="Y269" s="44">
        <f>AA268+W269-X269</f>
        <v/>
      </c>
      <c r="Z269" s="44" t="n">
        <v>0</v>
      </c>
      <c r="AA269" s="44">
        <f>ROUND(Y269-Z269,2)</f>
        <v/>
      </c>
      <c r="AB269" s="44">
        <f>ROUND(AF268*N(Debts!$D$10)/12,2)</f>
        <v/>
      </c>
      <c r="AC269" s="44">
        <f>MIN(N(Debts!$E$10),AF268+AB269)</f>
        <v/>
      </c>
      <c r="AD269" s="44">
        <f>AF268+AB269-AC269</f>
        <v/>
      </c>
      <c r="AE269" s="44" t="n">
        <v>0</v>
      </c>
      <c r="AF269" s="44">
        <f>ROUND(AD269-AE269,2)</f>
        <v/>
      </c>
      <c r="AG269" s="44">
        <f>ROUND(AK268*N(Debts!$D$11)/12,2)</f>
        <v/>
      </c>
      <c r="AH269" s="44">
        <f>MIN(N(Debts!$E$11),AK268+AG269)</f>
        <v/>
      </c>
      <c r="AI269" s="44">
        <f>AK268+AG269-AH269</f>
        <v/>
      </c>
      <c r="AJ269" s="44" t="n">
        <v>0</v>
      </c>
      <c r="AK269" s="44">
        <f>ROUND(AI269-AJ269,2)</f>
        <v/>
      </c>
      <c r="AL269" s="44">
        <f>ROUND(AP268*N(Debts!$D$12)/12,2)</f>
        <v/>
      </c>
      <c r="AM269" s="44">
        <f>MIN(N(Debts!$E$12),AP268+AL269)</f>
        <v/>
      </c>
      <c r="AN269" s="44">
        <f>AP268+AL269-AM269</f>
        <v/>
      </c>
      <c r="AO269" s="44" t="n">
        <v>0</v>
      </c>
      <c r="AP269" s="44">
        <f>ROUND(AN269-AO269,2)</f>
        <v/>
      </c>
      <c r="AQ269" s="44">
        <f>ROUND(AU268*N(Debts!$D$13)/12,2)</f>
        <v/>
      </c>
      <c r="AR269" s="44">
        <f>MIN(N(Debts!$E$13),AU268+AQ269)</f>
        <v/>
      </c>
      <c r="AS269" s="44">
        <f>AU268+AQ269-AR269</f>
        <v/>
      </c>
      <c r="AT269" s="44" t="n">
        <v>0</v>
      </c>
      <c r="AU269" s="44">
        <f>ROUND(AS269-AT269,2)</f>
        <v/>
      </c>
    </row>
    <row r="270">
      <c r="A270" s="43" t="n">
        <v>263</v>
      </c>
      <c r="B270" s="45">
        <f>EDATE(Plan!$C$7,A270-1)</f>
        <v/>
      </c>
      <c r="C270" s="46" t="n">
        <v>0</v>
      </c>
      <c r="D270" s="46">
        <f>SUMIF($H$6:$AU$6,"Interest",H270:AU270)</f>
        <v/>
      </c>
      <c r="E270" s="46">
        <f>SUMIF($H$6:$AU$6,"Min paid",H270:AU270)+SUMIF($H$6:$AU$6,"Extra paid",H270:AU270)</f>
        <v/>
      </c>
      <c r="F270" s="46">
        <f>SUMIF($H$6:$AU$6,"Balance",H270:AU270)</f>
        <v/>
      </c>
      <c r="G270" s="47">
        <f>IF(AND(F270&lt;=0.005,F269&gt;0.005),A270,"")</f>
        <v/>
      </c>
      <c r="H270" s="44">
        <f>ROUND(L269*N(Debts!$D$6)/12,2)</f>
        <v/>
      </c>
      <c r="I270" s="44">
        <f>MIN(N(Debts!$E$6),L269+H270)</f>
        <v/>
      </c>
      <c r="J270" s="44">
        <f>L269+H270-I270</f>
        <v/>
      </c>
      <c r="K270" s="44" t="n">
        <v>0</v>
      </c>
      <c r="L270" s="44">
        <f>ROUND(J270-K270,2)</f>
        <v/>
      </c>
      <c r="M270" s="44">
        <f>ROUND(Q269*N(Debts!$D$7)/12,2)</f>
        <v/>
      </c>
      <c r="N270" s="44">
        <f>MIN(N(Debts!$E$7),Q269+M270)</f>
        <v/>
      </c>
      <c r="O270" s="44">
        <f>Q269+M270-N270</f>
        <v/>
      </c>
      <c r="P270" s="44" t="n">
        <v>0</v>
      </c>
      <c r="Q270" s="44">
        <f>ROUND(O270-P270,2)</f>
        <v/>
      </c>
      <c r="R270" s="44">
        <f>ROUND(V269*N(Debts!$D$8)/12,2)</f>
        <v/>
      </c>
      <c r="S270" s="44">
        <f>MIN(N(Debts!$E$8),V269+R270)</f>
        <v/>
      </c>
      <c r="T270" s="44">
        <f>V269+R270-S270</f>
        <v/>
      </c>
      <c r="U270" s="44" t="n">
        <v>0</v>
      </c>
      <c r="V270" s="44">
        <f>ROUND(T270-U270,2)</f>
        <v/>
      </c>
      <c r="W270" s="44">
        <f>ROUND(AA269*N(Debts!$D$9)/12,2)</f>
        <v/>
      </c>
      <c r="X270" s="44">
        <f>MIN(N(Debts!$E$9),AA269+W270)</f>
        <v/>
      </c>
      <c r="Y270" s="44">
        <f>AA269+W270-X270</f>
        <v/>
      </c>
      <c r="Z270" s="44" t="n">
        <v>0</v>
      </c>
      <c r="AA270" s="44">
        <f>ROUND(Y270-Z270,2)</f>
        <v/>
      </c>
      <c r="AB270" s="44">
        <f>ROUND(AF269*N(Debts!$D$10)/12,2)</f>
        <v/>
      </c>
      <c r="AC270" s="44">
        <f>MIN(N(Debts!$E$10),AF269+AB270)</f>
        <v/>
      </c>
      <c r="AD270" s="44">
        <f>AF269+AB270-AC270</f>
        <v/>
      </c>
      <c r="AE270" s="44" t="n">
        <v>0</v>
      </c>
      <c r="AF270" s="44">
        <f>ROUND(AD270-AE270,2)</f>
        <v/>
      </c>
      <c r="AG270" s="44">
        <f>ROUND(AK269*N(Debts!$D$11)/12,2)</f>
        <v/>
      </c>
      <c r="AH270" s="44">
        <f>MIN(N(Debts!$E$11),AK269+AG270)</f>
        <v/>
      </c>
      <c r="AI270" s="44">
        <f>AK269+AG270-AH270</f>
        <v/>
      </c>
      <c r="AJ270" s="44" t="n">
        <v>0</v>
      </c>
      <c r="AK270" s="44">
        <f>ROUND(AI270-AJ270,2)</f>
        <v/>
      </c>
      <c r="AL270" s="44">
        <f>ROUND(AP269*N(Debts!$D$12)/12,2)</f>
        <v/>
      </c>
      <c r="AM270" s="44">
        <f>MIN(N(Debts!$E$12),AP269+AL270)</f>
        <v/>
      </c>
      <c r="AN270" s="44">
        <f>AP269+AL270-AM270</f>
        <v/>
      </c>
      <c r="AO270" s="44" t="n">
        <v>0</v>
      </c>
      <c r="AP270" s="44">
        <f>ROUND(AN270-AO270,2)</f>
        <v/>
      </c>
      <c r="AQ270" s="44">
        <f>ROUND(AU269*N(Debts!$D$13)/12,2)</f>
        <v/>
      </c>
      <c r="AR270" s="44">
        <f>MIN(N(Debts!$E$13),AU269+AQ270)</f>
        <v/>
      </c>
      <c r="AS270" s="44">
        <f>AU269+AQ270-AR270</f>
        <v/>
      </c>
      <c r="AT270" s="44" t="n">
        <v>0</v>
      </c>
      <c r="AU270" s="44">
        <f>ROUND(AS270-AT270,2)</f>
        <v/>
      </c>
    </row>
    <row r="271">
      <c r="A271" s="43" t="n">
        <v>264</v>
      </c>
      <c r="B271" s="45">
        <f>EDATE(Plan!$C$7,A271-1)</f>
        <v/>
      </c>
      <c r="C271" s="46" t="n">
        <v>0</v>
      </c>
      <c r="D271" s="46">
        <f>SUMIF($H$6:$AU$6,"Interest",H271:AU271)</f>
        <v/>
      </c>
      <c r="E271" s="46">
        <f>SUMIF($H$6:$AU$6,"Min paid",H271:AU271)+SUMIF($H$6:$AU$6,"Extra paid",H271:AU271)</f>
        <v/>
      </c>
      <c r="F271" s="46">
        <f>SUMIF($H$6:$AU$6,"Balance",H271:AU271)</f>
        <v/>
      </c>
      <c r="G271" s="47">
        <f>IF(AND(F271&lt;=0.005,F270&gt;0.005),A271,"")</f>
        <v/>
      </c>
      <c r="H271" s="44">
        <f>ROUND(L270*N(Debts!$D$6)/12,2)</f>
        <v/>
      </c>
      <c r="I271" s="44">
        <f>MIN(N(Debts!$E$6),L270+H271)</f>
        <v/>
      </c>
      <c r="J271" s="44">
        <f>L270+H271-I271</f>
        <v/>
      </c>
      <c r="K271" s="44" t="n">
        <v>0</v>
      </c>
      <c r="L271" s="44">
        <f>ROUND(J271-K271,2)</f>
        <v/>
      </c>
      <c r="M271" s="44">
        <f>ROUND(Q270*N(Debts!$D$7)/12,2)</f>
        <v/>
      </c>
      <c r="N271" s="44">
        <f>MIN(N(Debts!$E$7),Q270+M271)</f>
        <v/>
      </c>
      <c r="O271" s="44">
        <f>Q270+M271-N271</f>
        <v/>
      </c>
      <c r="P271" s="44" t="n">
        <v>0</v>
      </c>
      <c r="Q271" s="44">
        <f>ROUND(O271-P271,2)</f>
        <v/>
      </c>
      <c r="R271" s="44">
        <f>ROUND(V270*N(Debts!$D$8)/12,2)</f>
        <v/>
      </c>
      <c r="S271" s="44">
        <f>MIN(N(Debts!$E$8),V270+R271)</f>
        <v/>
      </c>
      <c r="T271" s="44">
        <f>V270+R271-S271</f>
        <v/>
      </c>
      <c r="U271" s="44" t="n">
        <v>0</v>
      </c>
      <c r="V271" s="44">
        <f>ROUND(T271-U271,2)</f>
        <v/>
      </c>
      <c r="W271" s="44">
        <f>ROUND(AA270*N(Debts!$D$9)/12,2)</f>
        <v/>
      </c>
      <c r="X271" s="44">
        <f>MIN(N(Debts!$E$9),AA270+W271)</f>
        <v/>
      </c>
      <c r="Y271" s="44">
        <f>AA270+W271-X271</f>
        <v/>
      </c>
      <c r="Z271" s="44" t="n">
        <v>0</v>
      </c>
      <c r="AA271" s="44">
        <f>ROUND(Y271-Z271,2)</f>
        <v/>
      </c>
      <c r="AB271" s="44">
        <f>ROUND(AF270*N(Debts!$D$10)/12,2)</f>
        <v/>
      </c>
      <c r="AC271" s="44">
        <f>MIN(N(Debts!$E$10),AF270+AB271)</f>
        <v/>
      </c>
      <c r="AD271" s="44">
        <f>AF270+AB271-AC271</f>
        <v/>
      </c>
      <c r="AE271" s="44" t="n">
        <v>0</v>
      </c>
      <c r="AF271" s="44">
        <f>ROUND(AD271-AE271,2)</f>
        <v/>
      </c>
      <c r="AG271" s="44">
        <f>ROUND(AK270*N(Debts!$D$11)/12,2)</f>
        <v/>
      </c>
      <c r="AH271" s="44">
        <f>MIN(N(Debts!$E$11),AK270+AG271)</f>
        <v/>
      </c>
      <c r="AI271" s="44">
        <f>AK270+AG271-AH271</f>
        <v/>
      </c>
      <c r="AJ271" s="44" t="n">
        <v>0</v>
      </c>
      <c r="AK271" s="44">
        <f>ROUND(AI271-AJ271,2)</f>
        <v/>
      </c>
      <c r="AL271" s="44">
        <f>ROUND(AP270*N(Debts!$D$12)/12,2)</f>
        <v/>
      </c>
      <c r="AM271" s="44">
        <f>MIN(N(Debts!$E$12),AP270+AL271)</f>
        <v/>
      </c>
      <c r="AN271" s="44">
        <f>AP270+AL271-AM271</f>
        <v/>
      </c>
      <c r="AO271" s="44" t="n">
        <v>0</v>
      </c>
      <c r="AP271" s="44">
        <f>ROUND(AN271-AO271,2)</f>
        <v/>
      </c>
      <c r="AQ271" s="44">
        <f>ROUND(AU270*N(Debts!$D$13)/12,2)</f>
        <v/>
      </c>
      <c r="AR271" s="44">
        <f>MIN(N(Debts!$E$13),AU270+AQ271)</f>
        <v/>
      </c>
      <c r="AS271" s="44">
        <f>AU270+AQ271-AR271</f>
        <v/>
      </c>
      <c r="AT271" s="44" t="n">
        <v>0</v>
      </c>
      <c r="AU271" s="44">
        <f>ROUND(AS271-AT271,2)</f>
        <v/>
      </c>
    </row>
    <row r="272">
      <c r="A272" s="43" t="n">
        <v>265</v>
      </c>
      <c r="B272" s="45">
        <f>EDATE(Plan!$C$7,A272-1)</f>
        <v/>
      </c>
      <c r="C272" s="46" t="n">
        <v>0</v>
      </c>
      <c r="D272" s="46">
        <f>SUMIF($H$6:$AU$6,"Interest",H272:AU272)</f>
        <v/>
      </c>
      <c r="E272" s="46">
        <f>SUMIF($H$6:$AU$6,"Min paid",H272:AU272)+SUMIF($H$6:$AU$6,"Extra paid",H272:AU272)</f>
        <v/>
      </c>
      <c r="F272" s="46">
        <f>SUMIF($H$6:$AU$6,"Balance",H272:AU272)</f>
        <v/>
      </c>
      <c r="G272" s="47">
        <f>IF(AND(F272&lt;=0.005,F271&gt;0.005),A272,"")</f>
        <v/>
      </c>
      <c r="H272" s="44">
        <f>ROUND(L271*N(Debts!$D$6)/12,2)</f>
        <v/>
      </c>
      <c r="I272" s="44">
        <f>MIN(N(Debts!$E$6),L271+H272)</f>
        <v/>
      </c>
      <c r="J272" s="44">
        <f>L271+H272-I272</f>
        <v/>
      </c>
      <c r="K272" s="44" t="n">
        <v>0</v>
      </c>
      <c r="L272" s="44">
        <f>ROUND(J272-K272,2)</f>
        <v/>
      </c>
      <c r="M272" s="44">
        <f>ROUND(Q271*N(Debts!$D$7)/12,2)</f>
        <v/>
      </c>
      <c r="N272" s="44">
        <f>MIN(N(Debts!$E$7),Q271+M272)</f>
        <v/>
      </c>
      <c r="O272" s="44">
        <f>Q271+M272-N272</f>
        <v/>
      </c>
      <c r="P272" s="44" t="n">
        <v>0</v>
      </c>
      <c r="Q272" s="44">
        <f>ROUND(O272-P272,2)</f>
        <v/>
      </c>
      <c r="R272" s="44">
        <f>ROUND(V271*N(Debts!$D$8)/12,2)</f>
        <v/>
      </c>
      <c r="S272" s="44">
        <f>MIN(N(Debts!$E$8),V271+R272)</f>
        <v/>
      </c>
      <c r="T272" s="44">
        <f>V271+R272-S272</f>
        <v/>
      </c>
      <c r="U272" s="44" t="n">
        <v>0</v>
      </c>
      <c r="V272" s="44">
        <f>ROUND(T272-U272,2)</f>
        <v/>
      </c>
      <c r="W272" s="44">
        <f>ROUND(AA271*N(Debts!$D$9)/12,2)</f>
        <v/>
      </c>
      <c r="X272" s="44">
        <f>MIN(N(Debts!$E$9),AA271+W272)</f>
        <v/>
      </c>
      <c r="Y272" s="44">
        <f>AA271+W272-X272</f>
        <v/>
      </c>
      <c r="Z272" s="44" t="n">
        <v>0</v>
      </c>
      <c r="AA272" s="44">
        <f>ROUND(Y272-Z272,2)</f>
        <v/>
      </c>
      <c r="AB272" s="44">
        <f>ROUND(AF271*N(Debts!$D$10)/12,2)</f>
        <v/>
      </c>
      <c r="AC272" s="44">
        <f>MIN(N(Debts!$E$10),AF271+AB272)</f>
        <v/>
      </c>
      <c r="AD272" s="44">
        <f>AF271+AB272-AC272</f>
        <v/>
      </c>
      <c r="AE272" s="44" t="n">
        <v>0</v>
      </c>
      <c r="AF272" s="44">
        <f>ROUND(AD272-AE272,2)</f>
        <v/>
      </c>
      <c r="AG272" s="44">
        <f>ROUND(AK271*N(Debts!$D$11)/12,2)</f>
        <v/>
      </c>
      <c r="AH272" s="44">
        <f>MIN(N(Debts!$E$11),AK271+AG272)</f>
        <v/>
      </c>
      <c r="AI272" s="44">
        <f>AK271+AG272-AH272</f>
        <v/>
      </c>
      <c r="AJ272" s="44" t="n">
        <v>0</v>
      </c>
      <c r="AK272" s="44">
        <f>ROUND(AI272-AJ272,2)</f>
        <v/>
      </c>
      <c r="AL272" s="44">
        <f>ROUND(AP271*N(Debts!$D$12)/12,2)</f>
        <v/>
      </c>
      <c r="AM272" s="44">
        <f>MIN(N(Debts!$E$12),AP271+AL272)</f>
        <v/>
      </c>
      <c r="AN272" s="44">
        <f>AP271+AL272-AM272</f>
        <v/>
      </c>
      <c r="AO272" s="44" t="n">
        <v>0</v>
      </c>
      <c r="AP272" s="44">
        <f>ROUND(AN272-AO272,2)</f>
        <v/>
      </c>
      <c r="AQ272" s="44">
        <f>ROUND(AU271*N(Debts!$D$13)/12,2)</f>
        <v/>
      </c>
      <c r="AR272" s="44">
        <f>MIN(N(Debts!$E$13),AU271+AQ272)</f>
        <v/>
      </c>
      <c r="AS272" s="44">
        <f>AU271+AQ272-AR272</f>
        <v/>
      </c>
      <c r="AT272" s="44" t="n">
        <v>0</v>
      </c>
      <c r="AU272" s="44">
        <f>ROUND(AS272-AT272,2)</f>
        <v/>
      </c>
    </row>
    <row r="273">
      <c r="A273" s="43" t="n">
        <v>266</v>
      </c>
      <c r="B273" s="45">
        <f>EDATE(Plan!$C$7,A273-1)</f>
        <v/>
      </c>
      <c r="C273" s="46" t="n">
        <v>0</v>
      </c>
      <c r="D273" s="46">
        <f>SUMIF($H$6:$AU$6,"Interest",H273:AU273)</f>
        <v/>
      </c>
      <c r="E273" s="46">
        <f>SUMIF($H$6:$AU$6,"Min paid",H273:AU273)+SUMIF($H$6:$AU$6,"Extra paid",H273:AU273)</f>
        <v/>
      </c>
      <c r="F273" s="46">
        <f>SUMIF($H$6:$AU$6,"Balance",H273:AU273)</f>
        <v/>
      </c>
      <c r="G273" s="47">
        <f>IF(AND(F273&lt;=0.005,F272&gt;0.005),A273,"")</f>
        <v/>
      </c>
      <c r="H273" s="44">
        <f>ROUND(L272*N(Debts!$D$6)/12,2)</f>
        <v/>
      </c>
      <c r="I273" s="44">
        <f>MIN(N(Debts!$E$6),L272+H273)</f>
        <v/>
      </c>
      <c r="J273" s="44">
        <f>L272+H273-I273</f>
        <v/>
      </c>
      <c r="K273" s="44" t="n">
        <v>0</v>
      </c>
      <c r="L273" s="44">
        <f>ROUND(J273-K273,2)</f>
        <v/>
      </c>
      <c r="M273" s="44">
        <f>ROUND(Q272*N(Debts!$D$7)/12,2)</f>
        <v/>
      </c>
      <c r="N273" s="44">
        <f>MIN(N(Debts!$E$7),Q272+M273)</f>
        <v/>
      </c>
      <c r="O273" s="44">
        <f>Q272+M273-N273</f>
        <v/>
      </c>
      <c r="P273" s="44" t="n">
        <v>0</v>
      </c>
      <c r="Q273" s="44">
        <f>ROUND(O273-P273,2)</f>
        <v/>
      </c>
      <c r="R273" s="44">
        <f>ROUND(V272*N(Debts!$D$8)/12,2)</f>
        <v/>
      </c>
      <c r="S273" s="44">
        <f>MIN(N(Debts!$E$8),V272+R273)</f>
        <v/>
      </c>
      <c r="T273" s="44">
        <f>V272+R273-S273</f>
        <v/>
      </c>
      <c r="U273" s="44" t="n">
        <v>0</v>
      </c>
      <c r="V273" s="44">
        <f>ROUND(T273-U273,2)</f>
        <v/>
      </c>
      <c r="W273" s="44">
        <f>ROUND(AA272*N(Debts!$D$9)/12,2)</f>
        <v/>
      </c>
      <c r="X273" s="44">
        <f>MIN(N(Debts!$E$9),AA272+W273)</f>
        <v/>
      </c>
      <c r="Y273" s="44">
        <f>AA272+W273-X273</f>
        <v/>
      </c>
      <c r="Z273" s="44" t="n">
        <v>0</v>
      </c>
      <c r="AA273" s="44">
        <f>ROUND(Y273-Z273,2)</f>
        <v/>
      </c>
      <c r="AB273" s="44">
        <f>ROUND(AF272*N(Debts!$D$10)/12,2)</f>
        <v/>
      </c>
      <c r="AC273" s="44">
        <f>MIN(N(Debts!$E$10),AF272+AB273)</f>
        <v/>
      </c>
      <c r="AD273" s="44">
        <f>AF272+AB273-AC273</f>
        <v/>
      </c>
      <c r="AE273" s="44" t="n">
        <v>0</v>
      </c>
      <c r="AF273" s="44">
        <f>ROUND(AD273-AE273,2)</f>
        <v/>
      </c>
      <c r="AG273" s="44">
        <f>ROUND(AK272*N(Debts!$D$11)/12,2)</f>
        <v/>
      </c>
      <c r="AH273" s="44">
        <f>MIN(N(Debts!$E$11),AK272+AG273)</f>
        <v/>
      </c>
      <c r="AI273" s="44">
        <f>AK272+AG273-AH273</f>
        <v/>
      </c>
      <c r="AJ273" s="44" t="n">
        <v>0</v>
      </c>
      <c r="AK273" s="44">
        <f>ROUND(AI273-AJ273,2)</f>
        <v/>
      </c>
      <c r="AL273" s="44">
        <f>ROUND(AP272*N(Debts!$D$12)/12,2)</f>
        <v/>
      </c>
      <c r="AM273" s="44">
        <f>MIN(N(Debts!$E$12),AP272+AL273)</f>
        <v/>
      </c>
      <c r="AN273" s="44">
        <f>AP272+AL273-AM273</f>
        <v/>
      </c>
      <c r="AO273" s="44" t="n">
        <v>0</v>
      </c>
      <c r="AP273" s="44">
        <f>ROUND(AN273-AO273,2)</f>
        <v/>
      </c>
      <c r="AQ273" s="44">
        <f>ROUND(AU272*N(Debts!$D$13)/12,2)</f>
        <v/>
      </c>
      <c r="AR273" s="44">
        <f>MIN(N(Debts!$E$13),AU272+AQ273)</f>
        <v/>
      </c>
      <c r="AS273" s="44">
        <f>AU272+AQ273-AR273</f>
        <v/>
      </c>
      <c r="AT273" s="44" t="n">
        <v>0</v>
      </c>
      <c r="AU273" s="44">
        <f>ROUND(AS273-AT273,2)</f>
        <v/>
      </c>
    </row>
    <row r="274">
      <c r="A274" s="43" t="n">
        <v>267</v>
      </c>
      <c r="B274" s="45">
        <f>EDATE(Plan!$C$7,A274-1)</f>
        <v/>
      </c>
      <c r="C274" s="46" t="n">
        <v>0</v>
      </c>
      <c r="D274" s="46">
        <f>SUMIF($H$6:$AU$6,"Interest",H274:AU274)</f>
        <v/>
      </c>
      <c r="E274" s="46">
        <f>SUMIF($H$6:$AU$6,"Min paid",H274:AU274)+SUMIF($H$6:$AU$6,"Extra paid",H274:AU274)</f>
        <v/>
      </c>
      <c r="F274" s="46">
        <f>SUMIF($H$6:$AU$6,"Balance",H274:AU274)</f>
        <v/>
      </c>
      <c r="G274" s="47">
        <f>IF(AND(F274&lt;=0.005,F273&gt;0.005),A274,"")</f>
        <v/>
      </c>
      <c r="H274" s="44">
        <f>ROUND(L273*N(Debts!$D$6)/12,2)</f>
        <v/>
      </c>
      <c r="I274" s="44">
        <f>MIN(N(Debts!$E$6),L273+H274)</f>
        <v/>
      </c>
      <c r="J274" s="44">
        <f>L273+H274-I274</f>
        <v/>
      </c>
      <c r="K274" s="44" t="n">
        <v>0</v>
      </c>
      <c r="L274" s="44">
        <f>ROUND(J274-K274,2)</f>
        <v/>
      </c>
      <c r="M274" s="44">
        <f>ROUND(Q273*N(Debts!$D$7)/12,2)</f>
        <v/>
      </c>
      <c r="N274" s="44">
        <f>MIN(N(Debts!$E$7),Q273+M274)</f>
        <v/>
      </c>
      <c r="O274" s="44">
        <f>Q273+M274-N274</f>
        <v/>
      </c>
      <c r="P274" s="44" t="n">
        <v>0</v>
      </c>
      <c r="Q274" s="44">
        <f>ROUND(O274-P274,2)</f>
        <v/>
      </c>
      <c r="R274" s="44">
        <f>ROUND(V273*N(Debts!$D$8)/12,2)</f>
        <v/>
      </c>
      <c r="S274" s="44">
        <f>MIN(N(Debts!$E$8),V273+R274)</f>
        <v/>
      </c>
      <c r="T274" s="44">
        <f>V273+R274-S274</f>
        <v/>
      </c>
      <c r="U274" s="44" t="n">
        <v>0</v>
      </c>
      <c r="V274" s="44">
        <f>ROUND(T274-U274,2)</f>
        <v/>
      </c>
      <c r="W274" s="44">
        <f>ROUND(AA273*N(Debts!$D$9)/12,2)</f>
        <v/>
      </c>
      <c r="X274" s="44">
        <f>MIN(N(Debts!$E$9),AA273+W274)</f>
        <v/>
      </c>
      <c r="Y274" s="44">
        <f>AA273+W274-X274</f>
        <v/>
      </c>
      <c r="Z274" s="44" t="n">
        <v>0</v>
      </c>
      <c r="AA274" s="44">
        <f>ROUND(Y274-Z274,2)</f>
        <v/>
      </c>
      <c r="AB274" s="44">
        <f>ROUND(AF273*N(Debts!$D$10)/12,2)</f>
        <v/>
      </c>
      <c r="AC274" s="44">
        <f>MIN(N(Debts!$E$10),AF273+AB274)</f>
        <v/>
      </c>
      <c r="AD274" s="44">
        <f>AF273+AB274-AC274</f>
        <v/>
      </c>
      <c r="AE274" s="44" t="n">
        <v>0</v>
      </c>
      <c r="AF274" s="44">
        <f>ROUND(AD274-AE274,2)</f>
        <v/>
      </c>
      <c r="AG274" s="44">
        <f>ROUND(AK273*N(Debts!$D$11)/12,2)</f>
        <v/>
      </c>
      <c r="AH274" s="44">
        <f>MIN(N(Debts!$E$11),AK273+AG274)</f>
        <v/>
      </c>
      <c r="AI274" s="44">
        <f>AK273+AG274-AH274</f>
        <v/>
      </c>
      <c r="AJ274" s="44" t="n">
        <v>0</v>
      </c>
      <c r="AK274" s="44">
        <f>ROUND(AI274-AJ274,2)</f>
        <v/>
      </c>
      <c r="AL274" s="44">
        <f>ROUND(AP273*N(Debts!$D$12)/12,2)</f>
        <v/>
      </c>
      <c r="AM274" s="44">
        <f>MIN(N(Debts!$E$12),AP273+AL274)</f>
        <v/>
      </c>
      <c r="AN274" s="44">
        <f>AP273+AL274-AM274</f>
        <v/>
      </c>
      <c r="AO274" s="44" t="n">
        <v>0</v>
      </c>
      <c r="AP274" s="44">
        <f>ROUND(AN274-AO274,2)</f>
        <v/>
      </c>
      <c r="AQ274" s="44">
        <f>ROUND(AU273*N(Debts!$D$13)/12,2)</f>
        <v/>
      </c>
      <c r="AR274" s="44">
        <f>MIN(N(Debts!$E$13),AU273+AQ274)</f>
        <v/>
      </c>
      <c r="AS274" s="44">
        <f>AU273+AQ274-AR274</f>
        <v/>
      </c>
      <c r="AT274" s="44" t="n">
        <v>0</v>
      </c>
      <c r="AU274" s="44">
        <f>ROUND(AS274-AT274,2)</f>
        <v/>
      </c>
    </row>
    <row r="275">
      <c r="A275" s="43" t="n">
        <v>268</v>
      </c>
      <c r="B275" s="45">
        <f>EDATE(Plan!$C$7,A275-1)</f>
        <v/>
      </c>
      <c r="C275" s="46" t="n">
        <v>0</v>
      </c>
      <c r="D275" s="46">
        <f>SUMIF($H$6:$AU$6,"Interest",H275:AU275)</f>
        <v/>
      </c>
      <c r="E275" s="46">
        <f>SUMIF($H$6:$AU$6,"Min paid",H275:AU275)+SUMIF($H$6:$AU$6,"Extra paid",H275:AU275)</f>
        <v/>
      </c>
      <c r="F275" s="46">
        <f>SUMIF($H$6:$AU$6,"Balance",H275:AU275)</f>
        <v/>
      </c>
      <c r="G275" s="47">
        <f>IF(AND(F275&lt;=0.005,F274&gt;0.005),A275,"")</f>
        <v/>
      </c>
      <c r="H275" s="44">
        <f>ROUND(L274*N(Debts!$D$6)/12,2)</f>
        <v/>
      </c>
      <c r="I275" s="44">
        <f>MIN(N(Debts!$E$6),L274+H275)</f>
        <v/>
      </c>
      <c r="J275" s="44">
        <f>L274+H275-I275</f>
        <v/>
      </c>
      <c r="K275" s="44" t="n">
        <v>0</v>
      </c>
      <c r="L275" s="44">
        <f>ROUND(J275-K275,2)</f>
        <v/>
      </c>
      <c r="M275" s="44">
        <f>ROUND(Q274*N(Debts!$D$7)/12,2)</f>
        <v/>
      </c>
      <c r="N275" s="44">
        <f>MIN(N(Debts!$E$7),Q274+M275)</f>
        <v/>
      </c>
      <c r="O275" s="44">
        <f>Q274+M275-N275</f>
        <v/>
      </c>
      <c r="P275" s="44" t="n">
        <v>0</v>
      </c>
      <c r="Q275" s="44">
        <f>ROUND(O275-P275,2)</f>
        <v/>
      </c>
      <c r="R275" s="44">
        <f>ROUND(V274*N(Debts!$D$8)/12,2)</f>
        <v/>
      </c>
      <c r="S275" s="44">
        <f>MIN(N(Debts!$E$8),V274+R275)</f>
        <v/>
      </c>
      <c r="T275" s="44">
        <f>V274+R275-S275</f>
        <v/>
      </c>
      <c r="U275" s="44" t="n">
        <v>0</v>
      </c>
      <c r="V275" s="44">
        <f>ROUND(T275-U275,2)</f>
        <v/>
      </c>
      <c r="W275" s="44">
        <f>ROUND(AA274*N(Debts!$D$9)/12,2)</f>
        <v/>
      </c>
      <c r="X275" s="44">
        <f>MIN(N(Debts!$E$9),AA274+W275)</f>
        <v/>
      </c>
      <c r="Y275" s="44">
        <f>AA274+W275-X275</f>
        <v/>
      </c>
      <c r="Z275" s="44" t="n">
        <v>0</v>
      </c>
      <c r="AA275" s="44">
        <f>ROUND(Y275-Z275,2)</f>
        <v/>
      </c>
      <c r="AB275" s="44">
        <f>ROUND(AF274*N(Debts!$D$10)/12,2)</f>
        <v/>
      </c>
      <c r="AC275" s="44">
        <f>MIN(N(Debts!$E$10),AF274+AB275)</f>
        <v/>
      </c>
      <c r="AD275" s="44">
        <f>AF274+AB275-AC275</f>
        <v/>
      </c>
      <c r="AE275" s="44" t="n">
        <v>0</v>
      </c>
      <c r="AF275" s="44">
        <f>ROUND(AD275-AE275,2)</f>
        <v/>
      </c>
      <c r="AG275" s="44">
        <f>ROUND(AK274*N(Debts!$D$11)/12,2)</f>
        <v/>
      </c>
      <c r="AH275" s="44">
        <f>MIN(N(Debts!$E$11),AK274+AG275)</f>
        <v/>
      </c>
      <c r="AI275" s="44">
        <f>AK274+AG275-AH275</f>
        <v/>
      </c>
      <c r="AJ275" s="44" t="n">
        <v>0</v>
      </c>
      <c r="AK275" s="44">
        <f>ROUND(AI275-AJ275,2)</f>
        <v/>
      </c>
      <c r="AL275" s="44">
        <f>ROUND(AP274*N(Debts!$D$12)/12,2)</f>
        <v/>
      </c>
      <c r="AM275" s="44">
        <f>MIN(N(Debts!$E$12),AP274+AL275)</f>
        <v/>
      </c>
      <c r="AN275" s="44">
        <f>AP274+AL275-AM275</f>
        <v/>
      </c>
      <c r="AO275" s="44" t="n">
        <v>0</v>
      </c>
      <c r="AP275" s="44">
        <f>ROUND(AN275-AO275,2)</f>
        <v/>
      </c>
      <c r="AQ275" s="44">
        <f>ROUND(AU274*N(Debts!$D$13)/12,2)</f>
        <v/>
      </c>
      <c r="AR275" s="44">
        <f>MIN(N(Debts!$E$13),AU274+AQ275)</f>
        <v/>
      </c>
      <c r="AS275" s="44">
        <f>AU274+AQ275-AR275</f>
        <v/>
      </c>
      <c r="AT275" s="44" t="n">
        <v>0</v>
      </c>
      <c r="AU275" s="44">
        <f>ROUND(AS275-AT275,2)</f>
        <v/>
      </c>
    </row>
    <row r="276">
      <c r="A276" s="43" t="n">
        <v>269</v>
      </c>
      <c r="B276" s="45">
        <f>EDATE(Plan!$C$7,A276-1)</f>
        <v/>
      </c>
      <c r="C276" s="46" t="n">
        <v>0</v>
      </c>
      <c r="D276" s="46">
        <f>SUMIF($H$6:$AU$6,"Interest",H276:AU276)</f>
        <v/>
      </c>
      <c r="E276" s="46">
        <f>SUMIF($H$6:$AU$6,"Min paid",H276:AU276)+SUMIF($H$6:$AU$6,"Extra paid",H276:AU276)</f>
        <v/>
      </c>
      <c r="F276" s="46">
        <f>SUMIF($H$6:$AU$6,"Balance",H276:AU276)</f>
        <v/>
      </c>
      <c r="G276" s="47">
        <f>IF(AND(F276&lt;=0.005,F275&gt;0.005),A276,"")</f>
        <v/>
      </c>
      <c r="H276" s="44">
        <f>ROUND(L275*N(Debts!$D$6)/12,2)</f>
        <v/>
      </c>
      <c r="I276" s="44">
        <f>MIN(N(Debts!$E$6),L275+H276)</f>
        <v/>
      </c>
      <c r="J276" s="44">
        <f>L275+H276-I276</f>
        <v/>
      </c>
      <c r="K276" s="44" t="n">
        <v>0</v>
      </c>
      <c r="L276" s="44">
        <f>ROUND(J276-K276,2)</f>
        <v/>
      </c>
      <c r="M276" s="44">
        <f>ROUND(Q275*N(Debts!$D$7)/12,2)</f>
        <v/>
      </c>
      <c r="N276" s="44">
        <f>MIN(N(Debts!$E$7),Q275+M276)</f>
        <v/>
      </c>
      <c r="O276" s="44">
        <f>Q275+M276-N276</f>
        <v/>
      </c>
      <c r="P276" s="44" t="n">
        <v>0</v>
      </c>
      <c r="Q276" s="44">
        <f>ROUND(O276-P276,2)</f>
        <v/>
      </c>
      <c r="R276" s="44">
        <f>ROUND(V275*N(Debts!$D$8)/12,2)</f>
        <v/>
      </c>
      <c r="S276" s="44">
        <f>MIN(N(Debts!$E$8),V275+R276)</f>
        <v/>
      </c>
      <c r="T276" s="44">
        <f>V275+R276-S276</f>
        <v/>
      </c>
      <c r="U276" s="44" t="n">
        <v>0</v>
      </c>
      <c r="V276" s="44">
        <f>ROUND(T276-U276,2)</f>
        <v/>
      </c>
      <c r="W276" s="44">
        <f>ROUND(AA275*N(Debts!$D$9)/12,2)</f>
        <v/>
      </c>
      <c r="X276" s="44">
        <f>MIN(N(Debts!$E$9),AA275+W276)</f>
        <v/>
      </c>
      <c r="Y276" s="44">
        <f>AA275+W276-X276</f>
        <v/>
      </c>
      <c r="Z276" s="44" t="n">
        <v>0</v>
      </c>
      <c r="AA276" s="44">
        <f>ROUND(Y276-Z276,2)</f>
        <v/>
      </c>
      <c r="AB276" s="44">
        <f>ROUND(AF275*N(Debts!$D$10)/12,2)</f>
        <v/>
      </c>
      <c r="AC276" s="44">
        <f>MIN(N(Debts!$E$10),AF275+AB276)</f>
        <v/>
      </c>
      <c r="AD276" s="44">
        <f>AF275+AB276-AC276</f>
        <v/>
      </c>
      <c r="AE276" s="44" t="n">
        <v>0</v>
      </c>
      <c r="AF276" s="44">
        <f>ROUND(AD276-AE276,2)</f>
        <v/>
      </c>
      <c r="AG276" s="44">
        <f>ROUND(AK275*N(Debts!$D$11)/12,2)</f>
        <v/>
      </c>
      <c r="AH276" s="44">
        <f>MIN(N(Debts!$E$11),AK275+AG276)</f>
        <v/>
      </c>
      <c r="AI276" s="44">
        <f>AK275+AG276-AH276</f>
        <v/>
      </c>
      <c r="AJ276" s="44" t="n">
        <v>0</v>
      </c>
      <c r="AK276" s="44">
        <f>ROUND(AI276-AJ276,2)</f>
        <v/>
      </c>
      <c r="AL276" s="44">
        <f>ROUND(AP275*N(Debts!$D$12)/12,2)</f>
        <v/>
      </c>
      <c r="AM276" s="44">
        <f>MIN(N(Debts!$E$12),AP275+AL276)</f>
        <v/>
      </c>
      <c r="AN276" s="44">
        <f>AP275+AL276-AM276</f>
        <v/>
      </c>
      <c r="AO276" s="44" t="n">
        <v>0</v>
      </c>
      <c r="AP276" s="44">
        <f>ROUND(AN276-AO276,2)</f>
        <v/>
      </c>
      <c r="AQ276" s="44">
        <f>ROUND(AU275*N(Debts!$D$13)/12,2)</f>
        <v/>
      </c>
      <c r="AR276" s="44">
        <f>MIN(N(Debts!$E$13),AU275+AQ276)</f>
        <v/>
      </c>
      <c r="AS276" s="44">
        <f>AU275+AQ276-AR276</f>
        <v/>
      </c>
      <c r="AT276" s="44" t="n">
        <v>0</v>
      </c>
      <c r="AU276" s="44">
        <f>ROUND(AS276-AT276,2)</f>
        <v/>
      </c>
    </row>
    <row r="277">
      <c r="A277" s="43" t="n">
        <v>270</v>
      </c>
      <c r="B277" s="45">
        <f>EDATE(Plan!$C$7,A277-1)</f>
        <v/>
      </c>
      <c r="C277" s="46" t="n">
        <v>0</v>
      </c>
      <c r="D277" s="46">
        <f>SUMIF($H$6:$AU$6,"Interest",H277:AU277)</f>
        <v/>
      </c>
      <c r="E277" s="46">
        <f>SUMIF($H$6:$AU$6,"Min paid",H277:AU277)+SUMIF($H$6:$AU$6,"Extra paid",H277:AU277)</f>
        <v/>
      </c>
      <c r="F277" s="46">
        <f>SUMIF($H$6:$AU$6,"Balance",H277:AU277)</f>
        <v/>
      </c>
      <c r="G277" s="47">
        <f>IF(AND(F277&lt;=0.005,F276&gt;0.005),A277,"")</f>
        <v/>
      </c>
      <c r="H277" s="44">
        <f>ROUND(L276*N(Debts!$D$6)/12,2)</f>
        <v/>
      </c>
      <c r="I277" s="44">
        <f>MIN(N(Debts!$E$6),L276+H277)</f>
        <v/>
      </c>
      <c r="J277" s="44">
        <f>L276+H277-I277</f>
        <v/>
      </c>
      <c r="K277" s="44" t="n">
        <v>0</v>
      </c>
      <c r="L277" s="44">
        <f>ROUND(J277-K277,2)</f>
        <v/>
      </c>
      <c r="M277" s="44">
        <f>ROUND(Q276*N(Debts!$D$7)/12,2)</f>
        <v/>
      </c>
      <c r="N277" s="44">
        <f>MIN(N(Debts!$E$7),Q276+M277)</f>
        <v/>
      </c>
      <c r="O277" s="44">
        <f>Q276+M277-N277</f>
        <v/>
      </c>
      <c r="P277" s="44" t="n">
        <v>0</v>
      </c>
      <c r="Q277" s="44">
        <f>ROUND(O277-P277,2)</f>
        <v/>
      </c>
      <c r="R277" s="44">
        <f>ROUND(V276*N(Debts!$D$8)/12,2)</f>
        <v/>
      </c>
      <c r="S277" s="44">
        <f>MIN(N(Debts!$E$8),V276+R277)</f>
        <v/>
      </c>
      <c r="T277" s="44">
        <f>V276+R277-S277</f>
        <v/>
      </c>
      <c r="U277" s="44" t="n">
        <v>0</v>
      </c>
      <c r="V277" s="44">
        <f>ROUND(T277-U277,2)</f>
        <v/>
      </c>
      <c r="W277" s="44">
        <f>ROUND(AA276*N(Debts!$D$9)/12,2)</f>
        <v/>
      </c>
      <c r="X277" s="44">
        <f>MIN(N(Debts!$E$9),AA276+W277)</f>
        <v/>
      </c>
      <c r="Y277" s="44">
        <f>AA276+W277-X277</f>
        <v/>
      </c>
      <c r="Z277" s="44" t="n">
        <v>0</v>
      </c>
      <c r="AA277" s="44">
        <f>ROUND(Y277-Z277,2)</f>
        <v/>
      </c>
      <c r="AB277" s="44">
        <f>ROUND(AF276*N(Debts!$D$10)/12,2)</f>
        <v/>
      </c>
      <c r="AC277" s="44">
        <f>MIN(N(Debts!$E$10),AF276+AB277)</f>
        <v/>
      </c>
      <c r="AD277" s="44">
        <f>AF276+AB277-AC277</f>
        <v/>
      </c>
      <c r="AE277" s="44" t="n">
        <v>0</v>
      </c>
      <c r="AF277" s="44">
        <f>ROUND(AD277-AE277,2)</f>
        <v/>
      </c>
      <c r="AG277" s="44">
        <f>ROUND(AK276*N(Debts!$D$11)/12,2)</f>
        <v/>
      </c>
      <c r="AH277" s="44">
        <f>MIN(N(Debts!$E$11),AK276+AG277)</f>
        <v/>
      </c>
      <c r="AI277" s="44">
        <f>AK276+AG277-AH277</f>
        <v/>
      </c>
      <c r="AJ277" s="44" t="n">
        <v>0</v>
      </c>
      <c r="AK277" s="44">
        <f>ROUND(AI277-AJ277,2)</f>
        <v/>
      </c>
      <c r="AL277" s="44">
        <f>ROUND(AP276*N(Debts!$D$12)/12,2)</f>
        <v/>
      </c>
      <c r="AM277" s="44">
        <f>MIN(N(Debts!$E$12),AP276+AL277)</f>
        <v/>
      </c>
      <c r="AN277" s="44">
        <f>AP276+AL277-AM277</f>
        <v/>
      </c>
      <c r="AO277" s="44" t="n">
        <v>0</v>
      </c>
      <c r="AP277" s="44">
        <f>ROUND(AN277-AO277,2)</f>
        <v/>
      </c>
      <c r="AQ277" s="44">
        <f>ROUND(AU276*N(Debts!$D$13)/12,2)</f>
        <v/>
      </c>
      <c r="AR277" s="44">
        <f>MIN(N(Debts!$E$13),AU276+AQ277)</f>
        <v/>
      </c>
      <c r="AS277" s="44">
        <f>AU276+AQ277-AR277</f>
        <v/>
      </c>
      <c r="AT277" s="44" t="n">
        <v>0</v>
      </c>
      <c r="AU277" s="44">
        <f>ROUND(AS277-AT277,2)</f>
        <v/>
      </c>
    </row>
    <row r="278">
      <c r="A278" s="43" t="n">
        <v>271</v>
      </c>
      <c r="B278" s="45">
        <f>EDATE(Plan!$C$7,A278-1)</f>
        <v/>
      </c>
      <c r="C278" s="46" t="n">
        <v>0</v>
      </c>
      <c r="D278" s="46">
        <f>SUMIF($H$6:$AU$6,"Interest",H278:AU278)</f>
        <v/>
      </c>
      <c r="E278" s="46">
        <f>SUMIF($H$6:$AU$6,"Min paid",H278:AU278)+SUMIF($H$6:$AU$6,"Extra paid",H278:AU278)</f>
        <v/>
      </c>
      <c r="F278" s="46">
        <f>SUMIF($H$6:$AU$6,"Balance",H278:AU278)</f>
        <v/>
      </c>
      <c r="G278" s="47">
        <f>IF(AND(F278&lt;=0.005,F277&gt;0.005),A278,"")</f>
        <v/>
      </c>
      <c r="H278" s="44">
        <f>ROUND(L277*N(Debts!$D$6)/12,2)</f>
        <v/>
      </c>
      <c r="I278" s="44">
        <f>MIN(N(Debts!$E$6),L277+H278)</f>
        <v/>
      </c>
      <c r="J278" s="44">
        <f>L277+H278-I278</f>
        <v/>
      </c>
      <c r="K278" s="44" t="n">
        <v>0</v>
      </c>
      <c r="L278" s="44">
        <f>ROUND(J278-K278,2)</f>
        <v/>
      </c>
      <c r="M278" s="44">
        <f>ROUND(Q277*N(Debts!$D$7)/12,2)</f>
        <v/>
      </c>
      <c r="N278" s="44">
        <f>MIN(N(Debts!$E$7),Q277+M278)</f>
        <v/>
      </c>
      <c r="O278" s="44">
        <f>Q277+M278-N278</f>
        <v/>
      </c>
      <c r="P278" s="44" t="n">
        <v>0</v>
      </c>
      <c r="Q278" s="44">
        <f>ROUND(O278-P278,2)</f>
        <v/>
      </c>
      <c r="R278" s="44">
        <f>ROUND(V277*N(Debts!$D$8)/12,2)</f>
        <v/>
      </c>
      <c r="S278" s="44">
        <f>MIN(N(Debts!$E$8),V277+R278)</f>
        <v/>
      </c>
      <c r="T278" s="44">
        <f>V277+R278-S278</f>
        <v/>
      </c>
      <c r="U278" s="44" t="n">
        <v>0</v>
      </c>
      <c r="V278" s="44">
        <f>ROUND(T278-U278,2)</f>
        <v/>
      </c>
      <c r="W278" s="44">
        <f>ROUND(AA277*N(Debts!$D$9)/12,2)</f>
        <v/>
      </c>
      <c r="X278" s="44">
        <f>MIN(N(Debts!$E$9),AA277+W278)</f>
        <v/>
      </c>
      <c r="Y278" s="44">
        <f>AA277+W278-X278</f>
        <v/>
      </c>
      <c r="Z278" s="44" t="n">
        <v>0</v>
      </c>
      <c r="AA278" s="44">
        <f>ROUND(Y278-Z278,2)</f>
        <v/>
      </c>
      <c r="AB278" s="44">
        <f>ROUND(AF277*N(Debts!$D$10)/12,2)</f>
        <v/>
      </c>
      <c r="AC278" s="44">
        <f>MIN(N(Debts!$E$10),AF277+AB278)</f>
        <v/>
      </c>
      <c r="AD278" s="44">
        <f>AF277+AB278-AC278</f>
        <v/>
      </c>
      <c r="AE278" s="44" t="n">
        <v>0</v>
      </c>
      <c r="AF278" s="44">
        <f>ROUND(AD278-AE278,2)</f>
        <v/>
      </c>
      <c r="AG278" s="44">
        <f>ROUND(AK277*N(Debts!$D$11)/12,2)</f>
        <v/>
      </c>
      <c r="AH278" s="44">
        <f>MIN(N(Debts!$E$11),AK277+AG278)</f>
        <v/>
      </c>
      <c r="AI278" s="44">
        <f>AK277+AG278-AH278</f>
        <v/>
      </c>
      <c r="AJ278" s="44" t="n">
        <v>0</v>
      </c>
      <c r="AK278" s="44">
        <f>ROUND(AI278-AJ278,2)</f>
        <v/>
      </c>
      <c r="AL278" s="44">
        <f>ROUND(AP277*N(Debts!$D$12)/12,2)</f>
        <v/>
      </c>
      <c r="AM278" s="44">
        <f>MIN(N(Debts!$E$12),AP277+AL278)</f>
        <v/>
      </c>
      <c r="AN278" s="44">
        <f>AP277+AL278-AM278</f>
        <v/>
      </c>
      <c r="AO278" s="44" t="n">
        <v>0</v>
      </c>
      <c r="AP278" s="44">
        <f>ROUND(AN278-AO278,2)</f>
        <v/>
      </c>
      <c r="AQ278" s="44">
        <f>ROUND(AU277*N(Debts!$D$13)/12,2)</f>
        <v/>
      </c>
      <c r="AR278" s="44">
        <f>MIN(N(Debts!$E$13),AU277+AQ278)</f>
        <v/>
      </c>
      <c r="AS278" s="44">
        <f>AU277+AQ278-AR278</f>
        <v/>
      </c>
      <c r="AT278" s="44" t="n">
        <v>0</v>
      </c>
      <c r="AU278" s="44">
        <f>ROUND(AS278-AT278,2)</f>
        <v/>
      </c>
    </row>
    <row r="279">
      <c r="A279" s="43" t="n">
        <v>272</v>
      </c>
      <c r="B279" s="45">
        <f>EDATE(Plan!$C$7,A279-1)</f>
        <v/>
      </c>
      <c r="C279" s="46" t="n">
        <v>0</v>
      </c>
      <c r="D279" s="46">
        <f>SUMIF($H$6:$AU$6,"Interest",H279:AU279)</f>
        <v/>
      </c>
      <c r="E279" s="46">
        <f>SUMIF($H$6:$AU$6,"Min paid",H279:AU279)+SUMIF($H$6:$AU$6,"Extra paid",H279:AU279)</f>
        <v/>
      </c>
      <c r="F279" s="46">
        <f>SUMIF($H$6:$AU$6,"Balance",H279:AU279)</f>
        <v/>
      </c>
      <c r="G279" s="47">
        <f>IF(AND(F279&lt;=0.005,F278&gt;0.005),A279,"")</f>
        <v/>
      </c>
      <c r="H279" s="44">
        <f>ROUND(L278*N(Debts!$D$6)/12,2)</f>
        <v/>
      </c>
      <c r="I279" s="44">
        <f>MIN(N(Debts!$E$6),L278+H279)</f>
        <v/>
      </c>
      <c r="J279" s="44">
        <f>L278+H279-I279</f>
        <v/>
      </c>
      <c r="K279" s="44" t="n">
        <v>0</v>
      </c>
      <c r="L279" s="44">
        <f>ROUND(J279-K279,2)</f>
        <v/>
      </c>
      <c r="M279" s="44">
        <f>ROUND(Q278*N(Debts!$D$7)/12,2)</f>
        <v/>
      </c>
      <c r="N279" s="44">
        <f>MIN(N(Debts!$E$7),Q278+M279)</f>
        <v/>
      </c>
      <c r="O279" s="44">
        <f>Q278+M279-N279</f>
        <v/>
      </c>
      <c r="P279" s="44" t="n">
        <v>0</v>
      </c>
      <c r="Q279" s="44">
        <f>ROUND(O279-P279,2)</f>
        <v/>
      </c>
      <c r="R279" s="44">
        <f>ROUND(V278*N(Debts!$D$8)/12,2)</f>
        <v/>
      </c>
      <c r="S279" s="44">
        <f>MIN(N(Debts!$E$8),V278+R279)</f>
        <v/>
      </c>
      <c r="T279" s="44">
        <f>V278+R279-S279</f>
        <v/>
      </c>
      <c r="U279" s="44" t="n">
        <v>0</v>
      </c>
      <c r="V279" s="44">
        <f>ROUND(T279-U279,2)</f>
        <v/>
      </c>
      <c r="W279" s="44">
        <f>ROUND(AA278*N(Debts!$D$9)/12,2)</f>
        <v/>
      </c>
      <c r="X279" s="44">
        <f>MIN(N(Debts!$E$9),AA278+W279)</f>
        <v/>
      </c>
      <c r="Y279" s="44">
        <f>AA278+W279-X279</f>
        <v/>
      </c>
      <c r="Z279" s="44" t="n">
        <v>0</v>
      </c>
      <c r="AA279" s="44">
        <f>ROUND(Y279-Z279,2)</f>
        <v/>
      </c>
      <c r="AB279" s="44">
        <f>ROUND(AF278*N(Debts!$D$10)/12,2)</f>
        <v/>
      </c>
      <c r="AC279" s="44">
        <f>MIN(N(Debts!$E$10),AF278+AB279)</f>
        <v/>
      </c>
      <c r="AD279" s="44">
        <f>AF278+AB279-AC279</f>
        <v/>
      </c>
      <c r="AE279" s="44" t="n">
        <v>0</v>
      </c>
      <c r="AF279" s="44">
        <f>ROUND(AD279-AE279,2)</f>
        <v/>
      </c>
      <c r="AG279" s="44">
        <f>ROUND(AK278*N(Debts!$D$11)/12,2)</f>
        <v/>
      </c>
      <c r="AH279" s="44">
        <f>MIN(N(Debts!$E$11),AK278+AG279)</f>
        <v/>
      </c>
      <c r="AI279" s="44">
        <f>AK278+AG279-AH279</f>
        <v/>
      </c>
      <c r="AJ279" s="44" t="n">
        <v>0</v>
      </c>
      <c r="AK279" s="44">
        <f>ROUND(AI279-AJ279,2)</f>
        <v/>
      </c>
      <c r="AL279" s="44">
        <f>ROUND(AP278*N(Debts!$D$12)/12,2)</f>
        <v/>
      </c>
      <c r="AM279" s="44">
        <f>MIN(N(Debts!$E$12),AP278+AL279)</f>
        <v/>
      </c>
      <c r="AN279" s="44">
        <f>AP278+AL279-AM279</f>
        <v/>
      </c>
      <c r="AO279" s="44" t="n">
        <v>0</v>
      </c>
      <c r="AP279" s="44">
        <f>ROUND(AN279-AO279,2)</f>
        <v/>
      </c>
      <c r="AQ279" s="44">
        <f>ROUND(AU278*N(Debts!$D$13)/12,2)</f>
        <v/>
      </c>
      <c r="AR279" s="44">
        <f>MIN(N(Debts!$E$13),AU278+AQ279)</f>
        <v/>
      </c>
      <c r="AS279" s="44">
        <f>AU278+AQ279-AR279</f>
        <v/>
      </c>
      <c r="AT279" s="44" t="n">
        <v>0</v>
      </c>
      <c r="AU279" s="44">
        <f>ROUND(AS279-AT279,2)</f>
        <v/>
      </c>
    </row>
    <row r="280">
      <c r="A280" s="43" t="n">
        <v>273</v>
      </c>
      <c r="B280" s="45">
        <f>EDATE(Plan!$C$7,A280-1)</f>
        <v/>
      </c>
      <c r="C280" s="46" t="n">
        <v>0</v>
      </c>
      <c r="D280" s="46">
        <f>SUMIF($H$6:$AU$6,"Interest",H280:AU280)</f>
        <v/>
      </c>
      <c r="E280" s="46">
        <f>SUMIF($H$6:$AU$6,"Min paid",H280:AU280)+SUMIF($H$6:$AU$6,"Extra paid",H280:AU280)</f>
        <v/>
      </c>
      <c r="F280" s="46">
        <f>SUMIF($H$6:$AU$6,"Balance",H280:AU280)</f>
        <v/>
      </c>
      <c r="G280" s="47">
        <f>IF(AND(F280&lt;=0.005,F279&gt;0.005),A280,"")</f>
        <v/>
      </c>
      <c r="H280" s="44">
        <f>ROUND(L279*N(Debts!$D$6)/12,2)</f>
        <v/>
      </c>
      <c r="I280" s="44">
        <f>MIN(N(Debts!$E$6),L279+H280)</f>
        <v/>
      </c>
      <c r="J280" s="44">
        <f>L279+H280-I280</f>
        <v/>
      </c>
      <c r="K280" s="44" t="n">
        <v>0</v>
      </c>
      <c r="L280" s="44">
        <f>ROUND(J280-K280,2)</f>
        <v/>
      </c>
      <c r="M280" s="44">
        <f>ROUND(Q279*N(Debts!$D$7)/12,2)</f>
        <v/>
      </c>
      <c r="N280" s="44">
        <f>MIN(N(Debts!$E$7),Q279+M280)</f>
        <v/>
      </c>
      <c r="O280" s="44">
        <f>Q279+M280-N280</f>
        <v/>
      </c>
      <c r="P280" s="44" t="n">
        <v>0</v>
      </c>
      <c r="Q280" s="44">
        <f>ROUND(O280-P280,2)</f>
        <v/>
      </c>
      <c r="R280" s="44">
        <f>ROUND(V279*N(Debts!$D$8)/12,2)</f>
        <v/>
      </c>
      <c r="S280" s="44">
        <f>MIN(N(Debts!$E$8),V279+R280)</f>
        <v/>
      </c>
      <c r="T280" s="44">
        <f>V279+R280-S280</f>
        <v/>
      </c>
      <c r="U280" s="44" t="n">
        <v>0</v>
      </c>
      <c r="V280" s="44">
        <f>ROUND(T280-U280,2)</f>
        <v/>
      </c>
      <c r="W280" s="44">
        <f>ROUND(AA279*N(Debts!$D$9)/12,2)</f>
        <v/>
      </c>
      <c r="X280" s="44">
        <f>MIN(N(Debts!$E$9),AA279+W280)</f>
        <v/>
      </c>
      <c r="Y280" s="44">
        <f>AA279+W280-X280</f>
        <v/>
      </c>
      <c r="Z280" s="44" t="n">
        <v>0</v>
      </c>
      <c r="AA280" s="44">
        <f>ROUND(Y280-Z280,2)</f>
        <v/>
      </c>
      <c r="AB280" s="44">
        <f>ROUND(AF279*N(Debts!$D$10)/12,2)</f>
        <v/>
      </c>
      <c r="AC280" s="44">
        <f>MIN(N(Debts!$E$10),AF279+AB280)</f>
        <v/>
      </c>
      <c r="AD280" s="44">
        <f>AF279+AB280-AC280</f>
        <v/>
      </c>
      <c r="AE280" s="44" t="n">
        <v>0</v>
      </c>
      <c r="AF280" s="44">
        <f>ROUND(AD280-AE280,2)</f>
        <v/>
      </c>
      <c r="AG280" s="44">
        <f>ROUND(AK279*N(Debts!$D$11)/12,2)</f>
        <v/>
      </c>
      <c r="AH280" s="44">
        <f>MIN(N(Debts!$E$11),AK279+AG280)</f>
        <v/>
      </c>
      <c r="AI280" s="44">
        <f>AK279+AG280-AH280</f>
        <v/>
      </c>
      <c r="AJ280" s="44" t="n">
        <v>0</v>
      </c>
      <c r="AK280" s="44">
        <f>ROUND(AI280-AJ280,2)</f>
        <v/>
      </c>
      <c r="AL280" s="44">
        <f>ROUND(AP279*N(Debts!$D$12)/12,2)</f>
        <v/>
      </c>
      <c r="AM280" s="44">
        <f>MIN(N(Debts!$E$12),AP279+AL280)</f>
        <v/>
      </c>
      <c r="AN280" s="44">
        <f>AP279+AL280-AM280</f>
        <v/>
      </c>
      <c r="AO280" s="44" t="n">
        <v>0</v>
      </c>
      <c r="AP280" s="44">
        <f>ROUND(AN280-AO280,2)</f>
        <v/>
      </c>
      <c r="AQ280" s="44">
        <f>ROUND(AU279*N(Debts!$D$13)/12,2)</f>
        <v/>
      </c>
      <c r="AR280" s="44">
        <f>MIN(N(Debts!$E$13),AU279+AQ280)</f>
        <v/>
      </c>
      <c r="AS280" s="44">
        <f>AU279+AQ280-AR280</f>
        <v/>
      </c>
      <c r="AT280" s="44" t="n">
        <v>0</v>
      </c>
      <c r="AU280" s="44">
        <f>ROUND(AS280-AT280,2)</f>
        <v/>
      </c>
    </row>
    <row r="281">
      <c r="A281" s="43" t="n">
        <v>274</v>
      </c>
      <c r="B281" s="45">
        <f>EDATE(Plan!$C$7,A281-1)</f>
        <v/>
      </c>
      <c r="C281" s="46" t="n">
        <v>0</v>
      </c>
      <c r="D281" s="46">
        <f>SUMIF($H$6:$AU$6,"Interest",H281:AU281)</f>
        <v/>
      </c>
      <c r="E281" s="46">
        <f>SUMIF($H$6:$AU$6,"Min paid",H281:AU281)+SUMIF($H$6:$AU$6,"Extra paid",H281:AU281)</f>
        <v/>
      </c>
      <c r="F281" s="46">
        <f>SUMIF($H$6:$AU$6,"Balance",H281:AU281)</f>
        <v/>
      </c>
      <c r="G281" s="47">
        <f>IF(AND(F281&lt;=0.005,F280&gt;0.005),A281,"")</f>
        <v/>
      </c>
      <c r="H281" s="44">
        <f>ROUND(L280*N(Debts!$D$6)/12,2)</f>
        <v/>
      </c>
      <c r="I281" s="44">
        <f>MIN(N(Debts!$E$6),L280+H281)</f>
        <v/>
      </c>
      <c r="J281" s="44">
        <f>L280+H281-I281</f>
        <v/>
      </c>
      <c r="K281" s="44" t="n">
        <v>0</v>
      </c>
      <c r="L281" s="44">
        <f>ROUND(J281-K281,2)</f>
        <v/>
      </c>
      <c r="M281" s="44">
        <f>ROUND(Q280*N(Debts!$D$7)/12,2)</f>
        <v/>
      </c>
      <c r="N281" s="44">
        <f>MIN(N(Debts!$E$7),Q280+M281)</f>
        <v/>
      </c>
      <c r="O281" s="44">
        <f>Q280+M281-N281</f>
        <v/>
      </c>
      <c r="P281" s="44" t="n">
        <v>0</v>
      </c>
      <c r="Q281" s="44">
        <f>ROUND(O281-P281,2)</f>
        <v/>
      </c>
      <c r="R281" s="44">
        <f>ROUND(V280*N(Debts!$D$8)/12,2)</f>
        <v/>
      </c>
      <c r="S281" s="44">
        <f>MIN(N(Debts!$E$8),V280+R281)</f>
        <v/>
      </c>
      <c r="T281" s="44">
        <f>V280+R281-S281</f>
        <v/>
      </c>
      <c r="U281" s="44" t="n">
        <v>0</v>
      </c>
      <c r="V281" s="44">
        <f>ROUND(T281-U281,2)</f>
        <v/>
      </c>
      <c r="W281" s="44">
        <f>ROUND(AA280*N(Debts!$D$9)/12,2)</f>
        <v/>
      </c>
      <c r="X281" s="44">
        <f>MIN(N(Debts!$E$9),AA280+W281)</f>
        <v/>
      </c>
      <c r="Y281" s="44">
        <f>AA280+W281-X281</f>
        <v/>
      </c>
      <c r="Z281" s="44" t="n">
        <v>0</v>
      </c>
      <c r="AA281" s="44">
        <f>ROUND(Y281-Z281,2)</f>
        <v/>
      </c>
      <c r="AB281" s="44">
        <f>ROUND(AF280*N(Debts!$D$10)/12,2)</f>
        <v/>
      </c>
      <c r="AC281" s="44">
        <f>MIN(N(Debts!$E$10),AF280+AB281)</f>
        <v/>
      </c>
      <c r="AD281" s="44">
        <f>AF280+AB281-AC281</f>
        <v/>
      </c>
      <c r="AE281" s="44" t="n">
        <v>0</v>
      </c>
      <c r="AF281" s="44">
        <f>ROUND(AD281-AE281,2)</f>
        <v/>
      </c>
      <c r="AG281" s="44">
        <f>ROUND(AK280*N(Debts!$D$11)/12,2)</f>
        <v/>
      </c>
      <c r="AH281" s="44">
        <f>MIN(N(Debts!$E$11),AK280+AG281)</f>
        <v/>
      </c>
      <c r="AI281" s="44">
        <f>AK280+AG281-AH281</f>
        <v/>
      </c>
      <c r="AJ281" s="44" t="n">
        <v>0</v>
      </c>
      <c r="AK281" s="44">
        <f>ROUND(AI281-AJ281,2)</f>
        <v/>
      </c>
      <c r="AL281" s="44">
        <f>ROUND(AP280*N(Debts!$D$12)/12,2)</f>
        <v/>
      </c>
      <c r="AM281" s="44">
        <f>MIN(N(Debts!$E$12),AP280+AL281)</f>
        <v/>
      </c>
      <c r="AN281" s="44">
        <f>AP280+AL281-AM281</f>
        <v/>
      </c>
      <c r="AO281" s="44" t="n">
        <v>0</v>
      </c>
      <c r="AP281" s="44">
        <f>ROUND(AN281-AO281,2)</f>
        <v/>
      </c>
      <c r="AQ281" s="44">
        <f>ROUND(AU280*N(Debts!$D$13)/12,2)</f>
        <v/>
      </c>
      <c r="AR281" s="44">
        <f>MIN(N(Debts!$E$13),AU280+AQ281)</f>
        <v/>
      </c>
      <c r="AS281" s="44">
        <f>AU280+AQ281-AR281</f>
        <v/>
      </c>
      <c r="AT281" s="44" t="n">
        <v>0</v>
      </c>
      <c r="AU281" s="44">
        <f>ROUND(AS281-AT281,2)</f>
        <v/>
      </c>
    </row>
    <row r="282">
      <c r="A282" s="43" t="n">
        <v>275</v>
      </c>
      <c r="B282" s="45">
        <f>EDATE(Plan!$C$7,A282-1)</f>
        <v/>
      </c>
      <c r="C282" s="46" t="n">
        <v>0</v>
      </c>
      <c r="D282" s="46">
        <f>SUMIF($H$6:$AU$6,"Interest",H282:AU282)</f>
        <v/>
      </c>
      <c r="E282" s="46">
        <f>SUMIF($H$6:$AU$6,"Min paid",H282:AU282)+SUMIF($H$6:$AU$6,"Extra paid",H282:AU282)</f>
        <v/>
      </c>
      <c r="F282" s="46">
        <f>SUMIF($H$6:$AU$6,"Balance",H282:AU282)</f>
        <v/>
      </c>
      <c r="G282" s="47">
        <f>IF(AND(F282&lt;=0.005,F281&gt;0.005),A282,"")</f>
        <v/>
      </c>
      <c r="H282" s="44">
        <f>ROUND(L281*N(Debts!$D$6)/12,2)</f>
        <v/>
      </c>
      <c r="I282" s="44">
        <f>MIN(N(Debts!$E$6),L281+H282)</f>
        <v/>
      </c>
      <c r="J282" s="44">
        <f>L281+H282-I282</f>
        <v/>
      </c>
      <c r="K282" s="44" t="n">
        <v>0</v>
      </c>
      <c r="L282" s="44">
        <f>ROUND(J282-K282,2)</f>
        <v/>
      </c>
      <c r="M282" s="44">
        <f>ROUND(Q281*N(Debts!$D$7)/12,2)</f>
        <v/>
      </c>
      <c r="N282" s="44">
        <f>MIN(N(Debts!$E$7),Q281+M282)</f>
        <v/>
      </c>
      <c r="O282" s="44">
        <f>Q281+M282-N282</f>
        <v/>
      </c>
      <c r="P282" s="44" t="n">
        <v>0</v>
      </c>
      <c r="Q282" s="44">
        <f>ROUND(O282-P282,2)</f>
        <v/>
      </c>
      <c r="R282" s="44">
        <f>ROUND(V281*N(Debts!$D$8)/12,2)</f>
        <v/>
      </c>
      <c r="S282" s="44">
        <f>MIN(N(Debts!$E$8),V281+R282)</f>
        <v/>
      </c>
      <c r="T282" s="44">
        <f>V281+R282-S282</f>
        <v/>
      </c>
      <c r="U282" s="44" t="n">
        <v>0</v>
      </c>
      <c r="V282" s="44">
        <f>ROUND(T282-U282,2)</f>
        <v/>
      </c>
      <c r="W282" s="44">
        <f>ROUND(AA281*N(Debts!$D$9)/12,2)</f>
        <v/>
      </c>
      <c r="X282" s="44">
        <f>MIN(N(Debts!$E$9),AA281+W282)</f>
        <v/>
      </c>
      <c r="Y282" s="44">
        <f>AA281+W282-X282</f>
        <v/>
      </c>
      <c r="Z282" s="44" t="n">
        <v>0</v>
      </c>
      <c r="AA282" s="44">
        <f>ROUND(Y282-Z282,2)</f>
        <v/>
      </c>
      <c r="AB282" s="44">
        <f>ROUND(AF281*N(Debts!$D$10)/12,2)</f>
        <v/>
      </c>
      <c r="AC282" s="44">
        <f>MIN(N(Debts!$E$10),AF281+AB282)</f>
        <v/>
      </c>
      <c r="AD282" s="44">
        <f>AF281+AB282-AC282</f>
        <v/>
      </c>
      <c r="AE282" s="44" t="n">
        <v>0</v>
      </c>
      <c r="AF282" s="44">
        <f>ROUND(AD282-AE282,2)</f>
        <v/>
      </c>
      <c r="AG282" s="44">
        <f>ROUND(AK281*N(Debts!$D$11)/12,2)</f>
        <v/>
      </c>
      <c r="AH282" s="44">
        <f>MIN(N(Debts!$E$11),AK281+AG282)</f>
        <v/>
      </c>
      <c r="AI282" s="44">
        <f>AK281+AG282-AH282</f>
        <v/>
      </c>
      <c r="AJ282" s="44" t="n">
        <v>0</v>
      </c>
      <c r="AK282" s="44">
        <f>ROUND(AI282-AJ282,2)</f>
        <v/>
      </c>
      <c r="AL282" s="44">
        <f>ROUND(AP281*N(Debts!$D$12)/12,2)</f>
        <v/>
      </c>
      <c r="AM282" s="44">
        <f>MIN(N(Debts!$E$12),AP281+AL282)</f>
        <v/>
      </c>
      <c r="AN282" s="44">
        <f>AP281+AL282-AM282</f>
        <v/>
      </c>
      <c r="AO282" s="44" t="n">
        <v>0</v>
      </c>
      <c r="AP282" s="44">
        <f>ROUND(AN282-AO282,2)</f>
        <v/>
      </c>
      <c r="AQ282" s="44">
        <f>ROUND(AU281*N(Debts!$D$13)/12,2)</f>
        <v/>
      </c>
      <c r="AR282" s="44">
        <f>MIN(N(Debts!$E$13),AU281+AQ282)</f>
        <v/>
      </c>
      <c r="AS282" s="44">
        <f>AU281+AQ282-AR282</f>
        <v/>
      </c>
      <c r="AT282" s="44" t="n">
        <v>0</v>
      </c>
      <c r="AU282" s="44">
        <f>ROUND(AS282-AT282,2)</f>
        <v/>
      </c>
    </row>
    <row r="283">
      <c r="A283" s="43" t="n">
        <v>276</v>
      </c>
      <c r="B283" s="45">
        <f>EDATE(Plan!$C$7,A283-1)</f>
        <v/>
      </c>
      <c r="C283" s="46" t="n">
        <v>0</v>
      </c>
      <c r="D283" s="46">
        <f>SUMIF($H$6:$AU$6,"Interest",H283:AU283)</f>
        <v/>
      </c>
      <c r="E283" s="46">
        <f>SUMIF($H$6:$AU$6,"Min paid",H283:AU283)+SUMIF($H$6:$AU$6,"Extra paid",H283:AU283)</f>
        <v/>
      </c>
      <c r="F283" s="46">
        <f>SUMIF($H$6:$AU$6,"Balance",H283:AU283)</f>
        <v/>
      </c>
      <c r="G283" s="47">
        <f>IF(AND(F283&lt;=0.005,F282&gt;0.005),A283,"")</f>
        <v/>
      </c>
      <c r="H283" s="44">
        <f>ROUND(L282*N(Debts!$D$6)/12,2)</f>
        <v/>
      </c>
      <c r="I283" s="44">
        <f>MIN(N(Debts!$E$6),L282+H283)</f>
        <v/>
      </c>
      <c r="J283" s="44">
        <f>L282+H283-I283</f>
        <v/>
      </c>
      <c r="K283" s="44" t="n">
        <v>0</v>
      </c>
      <c r="L283" s="44">
        <f>ROUND(J283-K283,2)</f>
        <v/>
      </c>
      <c r="M283" s="44">
        <f>ROUND(Q282*N(Debts!$D$7)/12,2)</f>
        <v/>
      </c>
      <c r="N283" s="44">
        <f>MIN(N(Debts!$E$7),Q282+M283)</f>
        <v/>
      </c>
      <c r="O283" s="44">
        <f>Q282+M283-N283</f>
        <v/>
      </c>
      <c r="P283" s="44" t="n">
        <v>0</v>
      </c>
      <c r="Q283" s="44">
        <f>ROUND(O283-P283,2)</f>
        <v/>
      </c>
      <c r="R283" s="44">
        <f>ROUND(V282*N(Debts!$D$8)/12,2)</f>
        <v/>
      </c>
      <c r="S283" s="44">
        <f>MIN(N(Debts!$E$8),V282+R283)</f>
        <v/>
      </c>
      <c r="T283" s="44">
        <f>V282+R283-S283</f>
        <v/>
      </c>
      <c r="U283" s="44" t="n">
        <v>0</v>
      </c>
      <c r="V283" s="44">
        <f>ROUND(T283-U283,2)</f>
        <v/>
      </c>
      <c r="W283" s="44">
        <f>ROUND(AA282*N(Debts!$D$9)/12,2)</f>
        <v/>
      </c>
      <c r="X283" s="44">
        <f>MIN(N(Debts!$E$9),AA282+W283)</f>
        <v/>
      </c>
      <c r="Y283" s="44">
        <f>AA282+W283-X283</f>
        <v/>
      </c>
      <c r="Z283" s="44" t="n">
        <v>0</v>
      </c>
      <c r="AA283" s="44">
        <f>ROUND(Y283-Z283,2)</f>
        <v/>
      </c>
      <c r="AB283" s="44">
        <f>ROUND(AF282*N(Debts!$D$10)/12,2)</f>
        <v/>
      </c>
      <c r="AC283" s="44">
        <f>MIN(N(Debts!$E$10),AF282+AB283)</f>
        <v/>
      </c>
      <c r="AD283" s="44">
        <f>AF282+AB283-AC283</f>
        <v/>
      </c>
      <c r="AE283" s="44" t="n">
        <v>0</v>
      </c>
      <c r="AF283" s="44">
        <f>ROUND(AD283-AE283,2)</f>
        <v/>
      </c>
      <c r="AG283" s="44">
        <f>ROUND(AK282*N(Debts!$D$11)/12,2)</f>
        <v/>
      </c>
      <c r="AH283" s="44">
        <f>MIN(N(Debts!$E$11),AK282+AG283)</f>
        <v/>
      </c>
      <c r="AI283" s="44">
        <f>AK282+AG283-AH283</f>
        <v/>
      </c>
      <c r="AJ283" s="44" t="n">
        <v>0</v>
      </c>
      <c r="AK283" s="44">
        <f>ROUND(AI283-AJ283,2)</f>
        <v/>
      </c>
      <c r="AL283" s="44">
        <f>ROUND(AP282*N(Debts!$D$12)/12,2)</f>
        <v/>
      </c>
      <c r="AM283" s="44">
        <f>MIN(N(Debts!$E$12),AP282+AL283)</f>
        <v/>
      </c>
      <c r="AN283" s="44">
        <f>AP282+AL283-AM283</f>
        <v/>
      </c>
      <c r="AO283" s="44" t="n">
        <v>0</v>
      </c>
      <c r="AP283" s="44">
        <f>ROUND(AN283-AO283,2)</f>
        <v/>
      </c>
      <c r="AQ283" s="44">
        <f>ROUND(AU282*N(Debts!$D$13)/12,2)</f>
        <v/>
      </c>
      <c r="AR283" s="44">
        <f>MIN(N(Debts!$E$13),AU282+AQ283)</f>
        <v/>
      </c>
      <c r="AS283" s="44">
        <f>AU282+AQ283-AR283</f>
        <v/>
      </c>
      <c r="AT283" s="44" t="n">
        <v>0</v>
      </c>
      <c r="AU283" s="44">
        <f>ROUND(AS283-AT283,2)</f>
        <v/>
      </c>
    </row>
    <row r="284">
      <c r="A284" s="43" t="n">
        <v>277</v>
      </c>
      <c r="B284" s="45">
        <f>EDATE(Plan!$C$7,A284-1)</f>
        <v/>
      </c>
      <c r="C284" s="46" t="n">
        <v>0</v>
      </c>
      <c r="D284" s="46">
        <f>SUMIF($H$6:$AU$6,"Interest",H284:AU284)</f>
        <v/>
      </c>
      <c r="E284" s="46">
        <f>SUMIF($H$6:$AU$6,"Min paid",H284:AU284)+SUMIF($H$6:$AU$6,"Extra paid",H284:AU284)</f>
        <v/>
      </c>
      <c r="F284" s="46">
        <f>SUMIF($H$6:$AU$6,"Balance",H284:AU284)</f>
        <v/>
      </c>
      <c r="G284" s="47">
        <f>IF(AND(F284&lt;=0.005,F283&gt;0.005),A284,"")</f>
        <v/>
      </c>
      <c r="H284" s="44">
        <f>ROUND(L283*N(Debts!$D$6)/12,2)</f>
        <v/>
      </c>
      <c r="I284" s="44">
        <f>MIN(N(Debts!$E$6),L283+H284)</f>
        <v/>
      </c>
      <c r="J284" s="44">
        <f>L283+H284-I284</f>
        <v/>
      </c>
      <c r="K284" s="44" t="n">
        <v>0</v>
      </c>
      <c r="L284" s="44">
        <f>ROUND(J284-K284,2)</f>
        <v/>
      </c>
      <c r="M284" s="44">
        <f>ROUND(Q283*N(Debts!$D$7)/12,2)</f>
        <v/>
      </c>
      <c r="N284" s="44">
        <f>MIN(N(Debts!$E$7),Q283+M284)</f>
        <v/>
      </c>
      <c r="O284" s="44">
        <f>Q283+M284-N284</f>
        <v/>
      </c>
      <c r="P284" s="44" t="n">
        <v>0</v>
      </c>
      <c r="Q284" s="44">
        <f>ROUND(O284-P284,2)</f>
        <v/>
      </c>
      <c r="R284" s="44">
        <f>ROUND(V283*N(Debts!$D$8)/12,2)</f>
        <v/>
      </c>
      <c r="S284" s="44">
        <f>MIN(N(Debts!$E$8),V283+R284)</f>
        <v/>
      </c>
      <c r="T284" s="44">
        <f>V283+R284-S284</f>
        <v/>
      </c>
      <c r="U284" s="44" t="n">
        <v>0</v>
      </c>
      <c r="V284" s="44">
        <f>ROUND(T284-U284,2)</f>
        <v/>
      </c>
      <c r="W284" s="44">
        <f>ROUND(AA283*N(Debts!$D$9)/12,2)</f>
        <v/>
      </c>
      <c r="X284" s="44">
        <f>MIN(N(Debts!$E$9),AA283+W284)</f>
        <v/>
      </c>
      <c r="Y284" s="44">
        <f>AA283+W284-X284</f>
        <v/>
      </c>
      <c r="Z284" s="44" t="n">
        <v>0</v>
      </c>
      <c r="AA284" s="44">
        <f>ROUND(Y284-Z284,2)</f>
        <v/>
      </c>
      <c r="AB284" s="44">
        <f>ROUND(AF283*N(Debts!$D$10)/12,2)</f>
        <v/>
      </c>
      <c r="AC284" s="44">
        <f>MIN(N(Debts!$E$10),AF283+AB284)</f>
        <v/>
      </c>
      <c r="AD284" s="44">
        <f>AF283+AB284-AC284</f>
        <v/>
      </c>
      <c r="AE284" s="44" t="n">
        <v>0</v>
      </c>
      <c r="AF284" s="44">
        <f>ROUND(AD284-AE284,2)</f>
        <v/>
      </c>
      <c r="AG284" s="44">
        <f>ROUND(AK283*N(Debts!$D$11)/12,2)</f>
        <v/>
      </c>
      <c r="AH284" s="44">
        <f>MIN(N(Debts!$E$11),AK283+AG284)</f>
        <v/>
      </c>
      <c r="AI284" s="44">
        <f>AK283+AG284-AH284</f>
        <v/>
      </c>
      <c r="AJ284" s="44" t="n">
        <v>0</v>
      </c>
      <c r="AK284" s="44">
        <f>ROUND(AI284-AJ284,2)</f>
        <v/>
      </c>
      <c r="AL284" s="44">
        <f>ROUND(AP283*N(Debts!$D$12)/12,2)</f>
        <v/>
      </c>
      <c r="AM284" s="44">
        <f>MIN(N(Debts!$E$12),AP283+AL284)</f>
        <v/>
      </c>
      <c r="AN284" s="44">
        <f>AP283+AL284-AM284</f>
        <v/>
      </c>
      <c r="AO284" s="44" t="n">
        <v>0</v>
      </c>
      <c r="AP284" s="44">
        <f>ROUND(AN284-AO284,2)</f>
        <v/>
      </c>
      <c r="AQ284" s="44">
        <f>ROUND(AU283*N(Debts!$D$13)/12,2)</f>
        <v/>
      </c>
      <c r="AR284" s="44">
        <f>MIN(N(Debts!$E$13),AU283+AQ284)</f>
        <v/>
      </c>
      <c r="AS284" s="44">
        <f>AU283+AQ284-AR284</f>
        <v/>
      </c>
      <c r="AT284" s="44" t="n">
        <v>0</v>
      </c>
      <c r="AU284" s="44">
        <f>ROUND(AS284-AT284,2)</f>
        <v/>
      </c>
    </row>
    <row r="285">
      <c r="A285" s="43" t="n">
        <v>278</v>
      </c>
      <c r="B285" s="45">
        <f>EDATE(Plan!$C$7,A285-1)</f>
        <v/>
      </c>
      <c r="C285" s="46" t="n">
        <v>0</v>
      </c>
      <c r="D285" s="46">
        <f>SUMIF($H$6:$AU$6,"Interest",H285:AU285)</f>
        <v/>
      </c>
      <c r="E285" s="46">
        <f>SUMIF($H$6:$AU$6,"Min paid",H285:AU285)+SUMIF($H$6:$AU$6,"Extra paid",H285:AU285)</f>
        <v/>
      </c>
      <c r="F285" s="46">
        <f>SUMIF($H$6:$AU$6,"Balance",H285:AU285)</f>
        <v/>
      </c>
      <c r="G285" s="47">
        <f>IF(AND(F285&lt;=0.005,F284&gt;0.005),A285,"")</f>
        <v/>
      </c>
      <c r="H285" s="44">
        <f>ROUND(L284*N(Debts!$D$6)/12,2)</f>
        <v/>
      </c>
      <c r="I285" s="44">
        <f>MIN(N(Debts!$E$6),L284+H285)</f>
        <v/>
      </c>
      <c r="J285" s="44">
        <f>L284+H285-I285</f>
        <v/>
      </c>
      <c r="K285" s="44" t="n">
        <v>0</v>
      </c>
      <c r="L285" s="44">
        <f>ROUND(J285-K285,2)</f>
        <v/>
      </c>
      <c r="M285" s="44">
        <f>ROUND(Q284*N(Debts!$D$7)/12,2)</f>
        <v/>
      </c>
      <c r="N285" s="44">
        <f>MIN(N(Debts!$E$7),Q284+M285)</f>
        <v/>
      </c>
      <c r="O285" s="44">
        <f>Q284+M285-N285</f>
        <v/>
      </c>
      <c r="P285" s="44" t="n">
        <v>0</v>
      </c>
      <c r="Q285" s="44">
        <f>ROUND(O285-P285,2)</f>
        <v/>
      </c>
      <c r="R285" s="44">
        <f>ROUND(V284*N(Debts!$D$8)/12,2)</f>
        <v/>
      </c>
      <c r="S285" s="44">
        <f>MIN(N(Debts!$E$8),V284+R285)</f>
        <v/>
      </c>
      <c r="T285" s="44">
        <f>V284+R285-S285</f>
        <v/>
      </c>
      <c r="U285" s="44" t="n">
        <v>0</v>
      </c>
      <c r="V285" s="44">
        <f>ROUND(T285-U285,2)</f>
        <v/>
      </c>
      <c r="W285" s="44">
        <f>ROUND(AA284*N(Debts!$D$9)/12,2)</f>
        <v/>
      </c>
      <c r="X285" s="44">
        <f>MIN(N(Debts!$E$9),AA284+W285)</f>
        <v/>
      </c>
      <c r="Y285" s="44">
        <f>AA284+W285-X285</f>
        <v/>
      </c>
      <c r="Z285" s="44" t="n">
        <v>0</v>
      </c>
      <c r="AA285" s="44">
        <f>ROUND(Y285-Z285,2)</f>
        <v/>
      </c>
      <c r="AB285" s="44">
        <f>ROUND(AF284*N(Debts!$D$10)/12,2)</f>
        <v/>
      </c>
      <c r="AC285" s="44">
        <f>MIN(N(Debts!$E$10),AF284+AB285)</f>
        <v/>
      </c>
      <c r="AD285" s="44">
        <f>AF284+AB285-AC285</f>
        <v/>
      </c>
      <c r="AE285" s="44" t="n">
        <v>0</v>
      </c>
      <c r="AF285" s="44">
        <f>ROUND(AD285-AE285,2)</f>
        <v/>
      </c>
      <c r="AG285" s="44">
        <f>ROUND(AK284*N(Debts!$D$11)/12,2)</f>
        <v/>
      </c>
      <c r="AH285" s="44">
        <f>MIN(N(Debts!$E$11),AK284+AG285)</f>
        <v/>
      </c>
      <c r="AI285" s="44">
        <f>AK284+AG285-AH285</f>
        <v/>
      </c>
      <c r="AJ285" s="44" t="n">
        <v>0</v>
      </c>
      <c r="AK285" s="44">
        <f>ROUND(AI285-AJ285,2)</f>
        <v/>
      </c>
      <c r="AL285" s="44">
        <f>ROUND(AP284*N(Debts!$D$12)/12,2)</f>
        <v/>
      </c>
      <c r="AM285" s="44">
        <f>MIN(N(Debts!$E$12),AP284+AL285)</f>
        <v/>
      </c>
      <c r="AN285" s="44">
        <f>AP284+AL285-AM285</f>
        <v/>
      </c>
      <c r="AO285" s="44" t="n">
        <v>0</v>
      </c>
      <c r="AP285" s="44">
        <f>ROUND(AN285-AO285,2)</f>
        <v/>
      </c>
      <c r="AQ285" s="44">
        <f>ROUND(AU284*N(Debts!$D$13)/12,2)</f>
        <v/>
      </c>
      <c r="AR285" s="44">
        <f>MIN(N(Debts!$E$13),AU284+AQ285)</f>
        <v/>
      </c>
      <c r="AS285" s="44">
        <f>AU284+AQ285-AR285</f>
        <v/>
      </c>
      <c r="AT285" s="44" t="n">
        <v>0</v>
      </c>
      <c r="AU285" s="44">
        <f>ROUND(AS285-AT285,2)</f>
        <v/>
      </c>
    </row>
    <row r="286">
      <c r="A286" s="43" t="n">
        <v>279</v>
      </c>
      <c r="B286" s="45">
        <f>EDATE(Plan!$C$7,A286-1)</f>
        <v/>
      </c>
      <c r="C286" s="46" t="n">
        <v>0</v>
      </c>
      <c r="D286" s="46">
        <f>SUMIF($H$6:$AU$6,"Interest",H286:AU286)</f>
        <v/>
      </c>
      <c r="E286" s="46">
        <f>SUMIF($H$6:$AU$6,"Min paid",H286:AU286)+SUMIF($H$6:$AU$6,"Extra paid",H286:AU286)</f>
        <v/>
      </c>
      <c r="F286" s="46">
        <f>SUMIF($H$6:$AU$6,"Balance",H286:AU286)</f>
        <v/>
      </c>
      <c r="G286" s="47">
        <f>IF(AND(F286&lt;=0.005,F285&gt;0.005),A286,"")</f>
        <v/>
      </c>
      <c r="H286" s="44">
        <f>ROUND(L285*N(Debts!$D$6)/12,2)</f>
        <v/>
      </c>
      <c r="I286" s="44">
        <f>MIN(N(Debts!$E$6),L285+H286)</f>
        <v/>
      </c>
      <c r="J286" s="44">
        <f>L285+H286-I286</f>
        <v/>
      </c>
      <c r="K286" s="44" t="n">
        <v>0</v>
      </c>
      <c r="L286" s="44">
        <f>ROUND(J286-K286,2)</f>
        <v/>
      </c>
      <c r="M286" s="44">
        <f>ROUND(Q285*N(Debts!$D$7)/12,2)</f>
        <v/>
      </c>
      <c r="N286" s="44">
        <f>MIN(N(Debts!$E$7),Q285+M286)</f>
        <v/>
      </c>
      <c r="O286" s="44">
        <f>Q285+M286-N286</f>
        <v/>
      </c>
      <c r="P286" s="44" t="n">
        <v>0</v>
      </c>
      <c r="Q286" s="44">
        <f>ROUND(O286-P286,2)</f>
        <v/>
      </c>
      <c r="R286" s="44">
        <f>ROUND(V285*N(Debts!$D$8)/12,2)</f>
        <v/>
      </c>
      <c r="S286" s="44">
        <f>MIN(N(Debts!$E$8),V285+R286)</f>
        <v/>
      </c>
      <c r="T286" s="44">
        <f>V285+R286-S286</f>
        <v/>
      </c>
      <c r="U286" s="44" t="n">
        <v>0</v>
      </c>
      <c r="V286" s="44">
        <f>ROUND(T286-U286,2)</f>
        <v/>
      </c>
      <c r="W286" s="44">
        <f>ROUND(AA285*N(Debts!$D$9)/12,2)</f>
        <v/>
      </c>
      <c r="X286" s="44">
        <f>MIN(N(Debts!$E$9),AA285+W286)</f>
        <v/>
      </c>
      <c r="Y286" s="44">
        <f>AA285+W286-X286</f>
        <v/>
      </c>
      <c r="Z286" s="44" t="n">
        <v>0</v>
      </c>
      <c r="AA286" s="44">
        <f>ROUND(Y286-Z286,2)</f>
        <v/>
      </c>
      <c r="AB286" s="44">
        <f>ROUND(AF285*N(Debts!$D$10)/12,2)</f>
        <v/>
      </c>
      <c r="AC286" s="44">
        <f>MIN(N(Debts!$E$10),AF285+AB286)</f>
        <v/>
      </c>
      <c r="AD286" s="44">
        <f>AF285+AB286-AC286</f>
        <v/>
      </c>
      <c r="AE286" s="44" t="n">
        <v>0</v>
      </c>
      <c r="AF286" s="44">
        <f>ROUND(AD286-AE286,2)</f>
        <v/>
      </c>
      <c r="AG286" s="44">
        <f>ROUND(AK285*N(Debts!$D$11)/12,2)</f>
        <v/>
      </c>
      <c r="AH286" s="44">
        <f>MIN(N(Debts!$E$11),AK285+AG286)</f>
        <v/>
      </c>
      <c r="AI286" s="44">
        <f>AK285+AG286-AH286</f>
        <v/>
      </c>
      <c r="AJ286" s="44" t="n">
        <v>0</v>
      </c>
      <c r="AK286" s="44">
        <f>ROUND(AI286-AJ286,2)</f>
        <v/>
      </c>
      <c r="AL286" s="44">
        <f>ROUND(AP285*N(Debts!$D$12)/12,2)</f>
        <v/>
      </c>
      <c r="AM286" s="44">
        <f>MIN(N(Debts!$E$12),AP285+AL286)</f>
        <v/>
      </c>
      <c r="AN286" s="44">
        <f>AP285+AL286-AM286</f>
        <v/>
      </c>
      <c r="AO286" s="44" t="n">
        <v>0</v>
      </c>
      <c r="AP286" s="44">
        <f>ROUND(AN286-AO286,2)</f>
        <v/>
      </c>
      <c r="AQ286" s="44">
        <f>ROUND(AU285*N(Debts!$D$13)/12,2)</f>
        <v/>
      </c>
      <c r="AR286" s="44">
        <f>MIN(N(Debts!$E$13),AU285+AQ286)</f>
        <v/>
      </c>
      <c r="AS286" s="44">
        <f>AU285+AQ286-AR286</f>
        <v/>
      </c>
      <c r="AT286" s="44" t="n">
        <v>0</v>
      </c>
      <c r="AU286" s="44">
        <f>ROUND(AS286-AT286,2)</f>
        <v/>
      </c>
    </row>
    <row r="287">
      <c r="A287" s="43" t="n">
        <v>280</v>
      </c>
      <c r="B287" s="45">
        <f>EDATE(Plan!$C$7,A287-1)</f>
        <v/>
      </c>
      <c r="C287" s="46" t="n">
        <v>0</v>
      </c>
      <c r="D287" s="46">
        <f>SUMIF($H$6:$AU$6,"Interest",H287:AU287)</f>
        <v/>
      </c>
      <c r="E287" s="46">
        <f>SUMIF($H$6:$AU$6,"Min paid",H287:AU287)+SUMIF($H$6:$AU$6,"Extra paid",H287:AU287)</f>
        <v/>
      </c>
      <c r="F287" s="46">
        <f>SUMIF($H$6:$AU$6,"Balance",H287:AU287)</f>
        <v/>
      </c>
      <c r="G287" s="47">
        <f>IF(AND(F287&lt;=0.005,F286&gt;0.005),A287,"")</f>
        <v/>
      </c>
      <c r="H287" s="44">
        <f>ROUND(L286*N(Debts!$D$6)/12,2)</f>
        <v/>
      </c>
      <c r="I287" s="44">
        <f>MIN(N(Debts!$E$6),L286+H287)</f>
        <v/>
      </c>
      <c r="J287" s="44">
        <f>L286+H287-I287</f>
        <v/>
      </c>
      <c r="K287" s="44" t="n">
        <v>0</v>
      </c>
      <c r="L287" s="44">
        <f>ROUND(J287-K287,2)</f>
        <v/>
      </c>
      <c r="M287" s="44">
        <f>ROUND(Q286*N(Debts!$D$7)/12,2)</f>
        <v/>
      </c>
      <c r="N287" s="44">
        <f>MIN(N(Debts!$E$7),Q286+M287)</f>
        <v/>
      </c>
      <c r="O287" s="44">
        <f>Q286+M287-N287</f>
        <v/>
      </c>
      <c r="P287" s="44" t="n">
        <v>0</v>
      </c>
      <c r="Q287" s="44">
        <f>ROUND(O287-P287,2)</f>
        <v/>
      </c>
      <c r="R287" s="44">
        <f>ROUND(V286*N(Debts!$D$8)/12,2)</f>
        <v/>
      </c>
      <c r="S287" s="44">
        <f>MIN(N(Debts!$E$8),V286+R287)</f>
        <v/>
      </c>
      <c r="T287" s="44">
        <f>V286+R287-S287</f>
        <v/>
      </c>
      <c r="U287" s="44" t="n">
        <v>0</v>
      </c>
      <c r="V287" s="44">
        <f>ROUND(T287-U287,2)</f>
        <v/>
      </c>
      <c r="W287" s="44">
        <f>ROUND(AA286*N(Debts!$D$9)/12,2)</f>
        <v/>
      </c>
      <c r="X287" s="44">
        <f>MIN(N(Debts!$E$9),AA286+W287)</f>
        <v/>
      </c>
      <c r="Y287" s="44">
        <f>AA286+W287-X287</f>
        <v/>
      </c>
      <c r="Z287" s="44" t="n">
        <v>0</v>
      </c>
      <c r="AA287" s="44">
        <f>ROUND(Y287-Z287,2)</f>
        <v/>
      </c>
      <c r="AB287" s="44">
        <f>ROUND(AF286*N(Debts!$D$10)/12,2)</f>
        <v/>
      </c>
      <c r="AC287" s="44">
        <f>MIN(N(Debts!$E$10),AF286+AB287)</f>
        <v/>
      </c>
      <c r="AD287" s="44">
        <f>AF286+AB287-AC287</f>
        <v/>
      </c>
      <c r="AE287" s="44" t="n">
        <v>0</v>
      </c>
      <c r="AF287" s="44">
        <f>ROUND(AD287-AE287,2)</f>
        <v/>
      </c>
      <c r="AG287" s="44">
        <f>ROUND(AK286*N(Debts!$D$11)/12,2)</f>
        <v/>
      </c>
      <c r="AH287" s="44">
        <f>MIN(N(Debts!$E$11),AK286+AG287)</f>
        <v/>
      </c>
      <c r="AI287" s="44">
        <f>AK286+AG287-AH287</f>
        <v/>
      </c>
      <c r="AJ287" s="44" t="n">
        <v>0</v>
      </c>
      <c r="AK287" s="44">
        <f>ROUND(AI287-AJ287,2)</f>
        <v/>
      </c>
      <c r="AL287" s="44">
        <f>ROUND(AP286*N(Debts!$D$12)/12,2)</f>
        <v/>
      </c>
      <c r="AM287" s="44">
        <f>MIN(N(Debts!$E$12),AP286+AL287)</f>
        <v/>
      </c>
      <c r="AN287" s="44">
        <f>AP286+AL287-AM287</f>
        <v/>
      </c>
      <c r="AO287" s="44" t="n">
        <v>0</v>
      </c>
      <c r="AP287" s="44">
        <f>ROUND(AN287-AO287,2)</f>
        <v/>
      </c>
      <c r="AQ287" s="44">
        <f>ROUND(AU286*N(Debts!$D$13)/12,2)</f>
        <v/>
      </c>
      <c r="AR287" s="44">
        <f>MIN(N(Debts!$E$13),AU286+AQ287)</f>
        <v/>
      </c>
      <c r="AS287" s="44">
        <f>AU286+AQ287-AR287</f>
        <v/>
      </c>
      <c r="AT287" s="44" t="n">
        <v>0</v>
      </c>
      <c r="AU287" s="44">
        <f>ROUND(AS287-AT287,2)</f>
        <v/>
      </c>
    </row>
    <row r="288">
      <c r="A288" s="43" t="n">
        <v>281</v>
      </c>
      <c r="B288" s="45">
        <f>EDATE(Plan!$C$7,A288-1)</f>
        <v/>
      </c>
      <c r="C288" s="46" t="n">
        <v>0</v>
      </c>
      <c r="D288" s="46">
        <f>SUMIF($H$6:$AU$6,"Interest",H288:AU288)</f>
        <v/>
      </c>
      <c r="E288" s="46">
        <f>SUMIF($H$6:$AU$6,"Min paid",H288:AU288)+SUMIF($H$6:$AU$6,"Extra paid",H288:AU288)</f>
        <v/>
      </c>
      <c r="F288" s="46">
        <f>SUMIF($H$6:$AU$6,"Balance",H288:AU288)</f>
        <v/>
      </c>
      <c r="G288" s="47">
        <f>IF(AND(F288&lt;=0.005,F287&gt;0.005),A288,"")</f>
        <v/>
      </c>
      <c r="H288" s="44">
        <f>ROUND(L287*N(Debts!$D$6)/12,2)</f>
        <v/>
      </c>
      <c r="I288" s="44">
        <f>MIN(N(Debts!$E$6),L287+H288)</f>
        <v/>
      </c>
      <c r="J288" s="44">
        <f>L287+H288-I288</f>
        <v/>
      </c>
      <c r="K288" s="44" t="n">
        <v>0</v>
      </c>
      <c r="L288" s="44">
        <f>ROUND(J288-K288,2)</f>
        <v/>
      </c>
      <c r="M288" s="44">
        <f>ROUND(Q287*N(Debts!$D$7)/12,2)</f>
        <v/>
      </c>
      <c r="N288" s="44">
        <f>MIN(N(Debts!$E$7),Q287+M288)</f>
        <v/>
      </c>
      <c r="O288" s="44">
        <f>Q287+M288-N288</f>
        <v/>
      </c>
      <c r="P288" s="44" t="n">
        <v>0</v>
      </c>
      <c r="Q288" s="44">
        <f>ROUND(O288-P288,2)</f>
        <v/>
      </c>
      <c r="R288" s="44">
        <f>ROUND(V287*N(Debts!$D$8)/12,2)</f>
        <v/>
      </c>
      <c r="S288" s="44">
        <f>MIN(N(Debts!$E$8),V287+R288)</f>
        <v/>
      </c>
      <c r="T288" s="44">
        <f>V287+R288-S288</f>
        <v/>
      </c>
      <c r="U288" s="44" t="n">
        <v>0</v>
      </c>
      <c r="V288" s="44">
        <f>ROUND(T288-U288,2)</f>
        <v/>
      </c>
      <c r="W288" s="44">
        <f>ROUND(AA287*N(Debts!$D$9)/12,2)</f>
        <v/>
      </c>
      <c r="X288" s="44">
        <f>MIN(N(Debts!$E$9),AA287+W288)</f>
        <v/>
      </c>
      <c r="Y288" s="44">
        <f>AA287+W288-X288</f>
        <v/>
      </c>
      <c r="Z288" s="44" t="n">
        <v>0</v>
      </c>
      <c r="AA288" s="44">
        <f>ROUND(Y288-Z288,2)</f>
        <v/>
      </c>
      <c r="AB288" s="44">
        <f>ROUND(AF287*N(Debts!$D$10)/12,2)</f>
        <v/>
      </c>
      <c r="AC288" s="44">
        <f>MIN(N(Debts!$E$10),AF287+AB288)</f>
        <v/>
      </c>
      <c r="AD288" s="44">
        <f>AF287+AB288-AC288</f>
        <v/>
      </c>
      <c r="AE288" s="44" t="n">
        <v>0</v>
      </c>
      <c r="AF288" s="44">
        <f>ROUND(AD288-AE288,2)</f>
        <v/>
      </c>
      <c r="AG288" s="44">
        <f>ROUND(AK287*N(Debts!$D$11)/12,2)</f>
        <v/>
      </c>
      <c r="AH288" s="44">
        <f>MIN(N(Debts!$E$11),AK287+AG288)</f>
        <v/>
      </c>
      <c r="AI288" s="44">
        <f>AK287+AG288-AH288</f>
        <v/>
      </c>
      <c r="AJ288" s="44" t="n">
        <v>0</v>
      </c>
      <c r="AK288" s="44">
        <f>ROUND(AI288-AJ288,2)</f>
        <v/>
      </c>
      <c r="AL288" s="44">
        <f>ROUND(AP287*N(Debts!$D$12)/12,2)</f>
        <v/>
      </c>
      <c r="AM288" s="44">
        <f>MIN(N(Debts!$E$12),AP287+AL288)</f>
        <v/>
      </c>
      <c r="AN288" s="44">
        <f>AP287+AL288-AM288</f>
        <v/>
      </c>
      <c r="AO288" s="44" t="n">
        <v>0</v>
      </c>
      <c r="AP288" s="44">
        <f>ROUND(AN288-AO288,2)</f>
        <v/>
      </c>
      <c r="AQ288" s="44">
        <f>ROUND(AU287*N(Debts!$D$13)/12,2)</f>
        <v/>
      </c>
      <c r="AR288" s="44">
        <f>MIN(N(Debts!$E$13),AU287+AQ288)</f>
        <v/>
      </c>
      <c r="AS288" s="44">
        <f>AU287+AQ288-AR288</f>
        <v/>
      </c>
      <c r="AT288" s="44" t="n">
        <v>0</v>
      </c>
      <c r="AU288" s="44">
        <f>ROUND(AS288-AT288,2)</f>
        <v/>
      </c>
    </row>
    <row r="289">
      <c r="A289" s="43" t="n">
        <v>282</v>
      </c>
      <c r="B289" s="45">
        <f>EDATE(Plan!$C$7,A289-1)</f>
        <v/>
      </c>
      <c r="C289" s="46" t="n">
        <v>0</v>
      </c>
      <c r="D289" s="46">
        <f>SUMIF($H$6:$AU$6,"Interest",H289:AU289)</f>
        <v/>
      </c>
      <c r="E289" s="46">
        <f>SUMIF($H$6:$AU$6,"Min paid",H289:AU289)+SUMIF($H$6:$AU$6,"Extra paid",H289:AU289)</f>
        <v/>
      </c>
      <c r="F289" s="46">
        <f>SUMIF($H$6:$AU$6,"Balance",H289:AU289)</f>
        <v/>
      </c>
      <c r="G289" s="47">
        <f>IF(AND(F289&lt;=0.005,F288&gt;0.005),A289,"")</f>
        <v/>
      </c>
      <c r="H289" s="44">
        <f>ROUND(L288*N(Debts!$D$6)/12,2)</f>
        <v/>
      </c>
      <c r="I289" s="44">
        <f>MIN(N(Debts!$E$6),L288+H289)</f>
        <v/>
      </c>
      <c r="J289" s="44">
        <f>L288+H289-I289</f>
        <v/>
      </c>
      <c r="K289" s="44" t="n">
        <v>0</v>
      </c>
      <c r="L289" s="44">
        <f>ROUND(J289-K289,2)</f>
        <v/>
      </c>
      <c r="M289" s="44">
        <f>ROUND(Q288*N(Debts!$D$7)/12,2)</f>
        <v/>
      </c>
      <c r="N289" s="44">
        <f>MIN(N(Debts!$E$7),Q288+M289)</f>
        <v/>
      </c>
      <c r="O289" s="44">
        <f>Q288+M289-N289</f>
        <v/>
      </c>
      <c r="P289" s="44" t="n">
        <v>0</v>
      </c>
      <c r="Q289" s="44">
        <f>ROUND(O289-P289,2)</f>
        <v/>
      </c>
      <c r="R289" s="44">
        <f>ROUND(V288*N(Debts!$D$8)/12,2)</f>
        <v/>
      </c>
      <c r="S289" s="44">
        <f>MIN(N(Debts!$E$8),V288+R289)</f>
        <v/>
      </c>
      <c r="T289" s="44">
        <f>V288+R289-S289</f>
        <v/>
      </c>
      <c r="U289" s="44" t="n">
        <v>0</v>
      </c>
      <c r="V289" s="44">
        <f>ROUND(T289-U289,2)</f>
        <v/>
      </c>
      <c r="W289" s="44">
        <f>ROUND(AA288*N(Debts!$D$9)/12,2)</f>
        <v/>
      </c>
      <c r="X289" s="44">
        <f>MIN(N(Debts!$E$9),AA288+W289)</f>
        <v/>
      </c>
      <c r="Y289" s="44">
        <f>AA288+W289-X289</f>
        <v/>
      </c>
      <c r="Z289" s="44" t="n">
        <v>0</v>
      </c>
      <c r="AA289" s="44">
        <f>ROUND(Y289-Z289,2)</f>
        <v/>
      </c>
      <c r="AB289" s="44">
        <f>ROUND(AF288*N(Debts!$D$10)/12,2)</f>
        <v/>
      </c>
      <c r="AC289" s="44">
        <f>MIN(N(Debts!$E$10),AF288+AB289)</f>
        <v/>
      </c>
      <c r="AD289" s="44">
        <f>AF288+AB289-AC289</f>
        <v/>
      </c>
      <c r="AE289" s="44" t="n">
        <v>0</v>
      </c>
      <c r="AF289" s="44">
        <f>ROUND(AD289-AE289,2)</f>
        <v/>
      </c>
      <c r="AG289" s="44">
        <f>ROUND(AK288*N(Debts!$D$11)/12,2)</f>
        <v/>
      </c>
      <c r="AH289" s="44">
        <f>MIN(N(Debts!$E$11),AK288+AG289)</f>
        <v/>
      </c>
      <c r="AI289" s="44">
        <f>AK288+AG289-AH289</f>
        <v/>
      </c>
      <c r="AJ289" s="44" t="n">
        <v>0</v>
      </c>
      <c r="AK289" s="44">
        <f>ROUND(AI289-AJ289,2)</f>
        <v/>
      </c>
      <c r="AL289" s="44">
        <f>ROUND(AP288*N(Debts!$D$12)/12,2)</f>
        <v/>
      </c>
      <c r="AM289" s="44">
        <f>MIN(N(Debts!$E$12),AP288+AL289)</f>
        <v/>
      </c>
      <c r="AN289" s="44">
        <f>AP288+AL289-AM289</f>
        <v/>
      </c>
      <c r="AO289" s="44" t="n">
        <v>0</v>
      </c>
      <c r="AP289" s="44">
        <f>ROUND(AN289-AO289,2)</f>
        <v/>
      </c>
      <c r="AQ289" s="44">
        <f>ROUND(AU288*N(Debts!$D$13)/12,2)</f>
        <v/>
      </c>
      <c r="AR289" s="44">
        <f>MIN(N(Debts!$E$13),AU288+AQ289)</f>
        <v/>
      </c>
      <c r="AS289" s="44">
        <f>AU288+AQ289-AR289</f>
        <v/>
      </c>
      <c r="AT289" s="44" t="n">
        <v>0</v>
      </c>
      <c r="AU289" s="44">
        <f>ROUND(AS289-AT289,2)</f>
        <v/>
      </c>
    </row>
    <row r="290">
      <c r="A290" s="43" t="n">
        <v>283</v>
      </c>
      <c r="B290" s="45">
        <f>EDATE(Plan!$C$7,A290-1)</f>
        <v/>
      </c>
      <c r="C290" s="46" t="n">
        <v>0</v>
      </c>
      <c r="D290" s="46">
        <f>SUMIF($H$6:$AU$6,"Interest",H290:AU290)</f>
        <v/>
      </c>
      <c r="E290" s="46">
        <f>SUMIF($H$6:$AU$6,"Min paid",H290:AU290)+SUMIF($H$6:$AU$6,"Extra paid",H290:AU290)</f>
        <v/>
      </c>
      <c r="F290" s="46">
        <f>SUMIF($H$6:$AU$6,"Balance",H290:AU290)</f>
        <v/>
      </c>
      <c r="G290" s="47">
        <f>IF(AND(F290&lt;=0.005,F289&gt;0.005),A290,"")</f>
        <v/>
      </c>
      <c r="H290" s="44">
        <f>ROUND(L289*N(Debts!$D$6)/12,2)</f>
        <v/>
      </c>
      <c r="I290" s="44">
        <f>MIN(N(Debts!$E$6),L289+H290)</f>
        <v/>
      </c>
      <c r="J290" s="44">
        <f>L289+H290-I290</f>
        <v/>
      </c>
      <c r="K290" s="44" t="n">
        <v>0</v>
      </c>
      <c r="L290" s="44">
        <f>ROUND(J290-K290,2)</f>
        <v/>
      </c>
      <c r="M290" s="44">
        <f>ROUND(Q289*N(Debts!$D$7)/12,2)</f>
        <v/>
      </c>
      <c r="N290" s="44">
        <f>MIN(N(Debts!$E$7),Q289+M290)</f>
        <v/>
      </c>
      <c r="O290" s="44">
        <f>Q289+M290-N290</f>
        <v/>
      </c>
      <c r="P290" s="44" t="n">
        <v>0</v>
      </c>
      <c r="Q290" s="44">
        <f>ROUND(O290-P290,2)</f>
        <v/>
      </c>
      <c r="R290" s="44">
        <f>ROUND(V289*N(Debts!$D$8)/12,2)</f>
        <v/>
      </c>
      <c r="S290" s="44">
        <f>MIN(N(Debts!$E$8),V289+R290)</f>
        <v/>
      </c>
      <c r="T290" s="44">
        <f>V289+R290-S290</f>
        <v/>
      </c>
      <c r="U290" s="44" t="n">
        <v>0</v>
      </c>
      <c r="V290" s="44">
        <f>ROUND(T290-U290,2)</f>
        <v/>
      </c>
      <c r="W290" s="44">
        <f>ROUND(AA289*N(Debts!$D$9)/12,2)</f>
        <v/>
      </c>
      <c r="X290" s="44">
        <f>MIN(N(Debts!$E$9),AA289+W290)</f>
        <v/>
      </c>
      <c r="Y290" s="44">
        <f>AA289+W290-X290</f>
        <v/>
      </c>
      <c r="Z290" s="44" t="n">
        <v>0</v>
      </c>
      <c r="AA290" s="44">
        <f>ROUND(Y290-Z290,2)</f>
        <v/>
      </c>
      <c r="AB290" s="44">
        <f>ROUND(AF289*N(Debts!$D$10)/12,2)</f>
        <v/>
      </c>
      <c r="AC290" s="44">
        <f>MIN(N(Debts!$E$10),AF289+AB290)</f>
        <v/>
      </c>
      <c r="AD290" s="44">
        <f>AF289+AB290-AC290</f>
        <v/>
      </c>
      <c r="AE290" s="44" t="n">
        <v>0</v>
      </c>
      <c r="AF290" s="44">
        <f>ROUND(AD290-AE290,2)</f>
        <v/>
      </c>
      <c r="AG290" s="44">
        <f>ROUND(AK289*N(Debts!$D$11)/12,2)</f>
        <v/>
      </c>
      <c r="AH290" s="44">
        <f>MIN(N(Debts!$E$11),AK289+AG290)</f>
        <v/>
      </c>
      <c r="AI290" s="44">
        <f>AK289+AG290-AH290</f>
        <v/>
      </c>
      <c r="AJ290" s="44" t="n">
        <v>0</v>
      </c>
      <c r="AK290" s="44">
        <f>ROUND(AI290-AJ290,2)</f>
        <v/>
      </c>
      <c r="AL290" s="44">
        <f>ROUND(AP289*N(Debts!$D$12)/12,2)</f>
        <v/>
      </c>
      <c r="AM290" s="44">
        <f>MIN(N(Debts!$E$12),AP289+AL290)</f>
        <v/>
      </c>
      <c r="AN290" s="44">
        <f>AP289+AL290-AM290</f>
        <v/>
      </c>
      <c r="AO290" s="44" t="n">
        <v>0</v>
      </c>
      <c r="AP290" s="44">
        <f>ROUND(AN290-AO290,2)</f>
        <v/>
      </c>
      <c r="AQ290" s="44">
        <f>ROUND(AU289*N(Debts!$D$13)/12,2)</f>
        <v/>
      </c>
      <c r="AR290" s="44">
        <f>MIN(N(Debts!$E$13),AU289+AQ290)</f>
        <v/>
      </c>
      <c r="AS290" s="44">
        <f>AU289+AQ290-AR290</f>
        <v/>
      </c>
      <c r="AT290" s="44" t="n">
        <v>0</v>
      </c>
      <c r="AU290" s="44">
        <f>ROUND(AS290-AT290,2)</f>
        <v/>
      </c>
    </row>
    <row r="291">
      <c r="A291" s="43" t="n">
        <v>284</v>
      </c>
      <c r="B291" s="45">
        <f>EDATE(Plan!$C$7,A291-1)</f>
        <v/>
      </c>
      <c r="C291" s="46" t="n">
        <v>0</v>
      </c>
      <c r="D291" s="46">
        <f>SUMIF($H$6:$AU$6,"Interest",H291:AU291)</f>
        <v/>
      </c>
      <c r="E291" s="46">
        <f>SUMIF($H$6:$AU$6,"Min paid",H291:AU291)+SUMIF($H$6:$AU$6,"Extra paid",H291:AU291)</f>
        <v/>
      </c>
      <c r="F291" s="46">
        <f>SUMIF($H$6:$AU$6,"Balance",H291:AU291)</f>
        <v/>
      </c>
      <c r="G291" s="47">
        <f>IF(AND(F291&lt;=0.005,F290&gt;0.005),A291,"")</f>
        <v/>
      </c>
      <c r="H291" s="44">
        <f>ROUND(L290*N(Debts!$D$6)/12,2)</f>
        <v/>
      </c>
      <c r="I291" s="44">
        <f>MIN(N(Debts!$E$6),L290+H291)</f>
        <v/>
      </c>
      <c r="J291" s="44">
        <f>L290+H291-I291</f>
        <v/>
      </c>
      <c r="K291" s="44" t="n">
        <v>0</v>
      </c>
      <c r="L291" s="44">
        <f>ROUND(J291-K291,2)</f>
        <v/>
      </c>
      <c r="M291" s="44">
        <f>ROUND(Q290*N(Debts!$D$7)/12,2)</f>
        <v/>
      </c>
      <c r="N291" s="44">
        <f>MIN(N(Debts!$E$7),Q290+M291)</f>
        <v/>
      </c>
      <c r="O291" s="44">
        <f>Q290+M291-N291</f>
        <v/>
      </c>
      <c r="P291" s="44" t="n">
        <v>0</v>
      </c>
      <c r="Q291" s="44">
        <f>ROUND(O291-P291,2)</f>
        <v/>
      </c>
      <c r="R291" s="44">
        <f>ROUND(V290*N(Debts!$D$8)/12,2)</f>
        <v/>
      </c>
      <c r="S291" s="44">
        <f>MIN(N(Debts!$E$8),V290+R291)</f>
        <v/>
      </c>
      <c r="T291" s="44">
        <f>V290+R291-S291</f>
        <v/>
      </c>
      <c r="U291" s="44" t="n">
        <v>0</v>
      </c>
      <c r="V291" s="44">
        <f>ROUND(T291-U291,2)</f>
        <v/>
      </c>
      <c r="W291" s="44">
        <f>ROUND(AA290*N(Debts!$D$9)/12,2)</f>
        <v/>
      </c>
      <c r="X291" s="44">
        <f>MIN(N(Debts!$E$9),AA290+W291)</f>
        <v/>
      </c>
      <c r="Y291" s="44">
        <f>AA290+W291-X291</f>
        <v/>
      </c>
      <c r="Z291" s="44" t="n">
        <v>0</v>
      </c>
      <c r="AA291" s="44">
        <f>ROUND(Y291-Z291,2)</f>
        <v/>
      </c>
      <c r="AB291" s="44">
        <f>ROUND(AF290*N(Debts!$D$10)/12,2)</f>
        <v/>
      </c>
      <c r="AC291" s="44">
        <f>MIN(N(Debts!$E$10),AF290+AB291)</f>
        <v/>
      </c>
      <c r="AD291" s="44">
        <f>AF290+AB291-AC291</f>
        <v/>
      </c>
      <c r="AE291" s="44" t="n">
        <v>0</v>
      </c>
      <c r="AF291" s="44">
        <f>ROUND(AD291-AE291,2)</f>
        <v/>
      </c>
      <c r="AG291" s="44">
        <f>ROUND(AK290*N(Debts!$D$11)/12,2)</f>
        <v/>
      </c>
      <c r="AH291" s="44">
        <f>MIN(N(Debts!$E$11),AK290+AG291)</f>
        <v/>
      </c>
      <c r="AI291" s="44">
        <f>AK290+AG291-AH291</f>
        <v/>
      </c>
      <c r="AJ291" s="44" t="n">
        <v>0</v>
      </c>
      <c r="AK291" s="44">
        <f>ROUND(AI291-AJ291,2)</f>
        <v/>
      </c>
      <c r="AL291" s="44">
        <f>ROUND(AP290*N(Debts!$D$12)/12,2)</f>
        <v/>
      </c>
      <c r="AM291" s="44">
        <f>MIN(N(Debts!$E$12),AP290+AL291)</f>
        <v/>
      </c>
      <c r="AN291" s="44">
        <f>AP290+AL291-AM291</f>
        <v/>
      </c>
      <c r="AO291" s="44" t="n">
        <v>0</v>
      </c>
      <c r="AP291" s="44">
        <f>ROUND(AN291-AO291,2)</f>
        <v/>
      </c>
      <c r="AQ291" s="44">
        <f>ROUND(AU290*N(Debts!$D$13)/12,2)</f>
        <v/>
      </c>
      <c r="AR291" s="44">
        <f>MIN(N(Debts!$E$13),AU290+AQ291)</f>
        <v/>
      </c>
      <c r="AS291" s="44">
        <f>AU290+AQ291-AR291</f>
        <v/>
      </c>
      <c r="AT291" s="44" t="n">
        <v>0</v>
      </c>
      <c r="AU291" s="44">
        <f>ROUND(AS291-AT291,2)</f>
        <v/>
      </c>
    </row>
    <row r="292">
      <c r="A292" s="43" t="n">
        <v>285</v>
      </c>
      <c r="B292" s="45">
        <f>EDATE(Plan!$C$7,A292-1)</f>
        <v/>
      </c>
      <c r="C292" s="46" t="n">
        <v>0</v>
      </c>
      <c r="D292" s="46">
        <f>SUMIF($H$6:$AU$6,"Interest",H292:AU292)</f>
        <v/>
      </c>
      <c r="E292" s="46">
        <f>SUMIF($H$6:$AU$6,"Min paid",H292:AU292)+SUMIF($H$6:$AU$6,"Extra paid",H292:AU292)</f>
        <v/>
      </c>
      <c r="F292" s="46">
        <f>SUMIF($H$6:$AU$6,"Balance",H292:AU292)</f>
        <v/>
      </c>
      <c r="G292" s="47">
        <f>IF(AND(F292&lt;=0.005,F291&gt;0.005),A292,"")</f>
        <v/>
      </c>
      <c r="H292" s="44">
        <f>ROUND(L291*N(Debts!$D$6)/12,2)</f>
        <v/>
      </c>
      <c r="I292" s="44">
        <f>MIN(N(Debts!$E$6),L291+H292)</f>
        <v/>
      </c>
      <c r="J292" s="44">
        <f>L291+H292-I292</f>
        <v/>
      </c>
      <c r="K292" s="44" t="n">
        <v>0</v>
      </c>
      <c r="L292" s="44">
        <f>ROUND(J292-K292,2)</f>
        <v/>
      </c>
      <c r="M292" s="44">
        <f>ROUND(Q291*N(Debts!$D$7)/12,2)</f>
        <v/>
      </c>
      <c r="N292" s="44">
        <f>MIN(N(Debts!$E$7),Q291+M292)</f>
        <v/>
      </c>
      <c r="O292" s="44">
        <f>Q291+M292-N292</f>
        <v/>
      </c>
      <c r="P292" s="44" t="n">
        <v>0</v>
      </c>
      <c r="Q292" s="44">
        <f>ROUND(O292-P292,2)</f>
        <v/>
      </c>
      <c r="R292" s="44">
        <f>ROUND(V291*N(Debts!$D$8)/12,2)</f>
        <v/>
      </c>
      <c r="S292" s="44">
        <f>MIN(N(Debts!$E$8),V291+R292)</f>
        <v/>
      </c>
      <c r="T292" s="44">
        <f>V291+R292-S292</f>
        <v/>
      </c>
      <c r="U292" s="44" t="n">
        <v>0</v>
      </c>
      <c r="V292" s="44">
        <f>ROUND(T292-U292,2)</f>
        <v/>
      </c>
      <c r="W292" s="44">
        <f>ROUND(AA291*N(Debts!$D$9)/12,2)</f>
        <v/>
      </c>
      <c r="X292" s="44">
        <f>MIN(N(Debts!$E$9),AA291+W292)</f>
        <v/>
      </c>
      <c r="Y292" s="44">
        <f>AA291+W292-X292</f>
        <v/>
      </c>
      <c r="Z292" s="44" t="n">
        <v>0</v>
      </c>
      <c r="AA292" s="44">
        <f>ROUND(Y292-Z292,2)</f>
        <v/>
      </c>
      <c r="AB292" s="44">
        <f>ROUND(AF291*N(Debts!$D$10)/12,2)</f>
        <v/>
      </c>
      <c r="AC292" s="44">
        <f>MIN(N(Debts!$E$10),AF291+AB292)</f>
        <v/>
      </c>
      <c r="AD292" s="44">
        <f>AF291+AB292-AC292</f>
        <v/>
      </c>
      <c r="AE292" s="44" t="n">
        <v>0</v>
      </c>
      <c r="AF292" s="44">
        <f>ROUND(AD292-AE292,2)</f>
        <v/>
      </c>
      <c r="AG292" s="44">
        <f>ROUND(AK291*N(Debts!$D$11)/12,2)</f>
        <v/>
      </c>
      <c r="AH292" s="44">
        <f>MIN(N(Debts!$E$11),AK291+AG292)</f>
        <v/>
      </c>
      <c r="AI292" s="44">
        <f>AK291+AG292-AH292</f>
        <v/>
      </c>
      <c r="AJ292" s="44" t="n">
        <v>0</v>
      </c>
      <c r="AK292" s="44">
        <f>ROUND(AI292-AJ292,2)</f>
        <v/>
      </c>
      <c r="AL292" s="44">
        <f>ROUND(AP291*N(Debts!$D$12)/12,2)</f>
        <v/>
      </c>
      <c r="AM292" s="44">
        <f>MIN(N(Debts!$E$12),AP291+AL292)</f>
        <v/>
      </c>
      <c r="AN292" s="44">
        <f>AP291+AL292-AM292</f>
        <v/>
      </c>
      <c r="AO292" s="44" t="n">
        <v>0</v>
      </c>
      <c r="AP292" s="44">
        <f>ROUND(AN292-AO292,2)</f>
        <v/>
      </c>
      <c r="AQ292" s="44">
        <f>ROUND(AU291*N(Debts!$D$13)/12,2)</f>
        <v/>
      </c>
      <c r="AR292" s="44">
        <f>MIN(N(Debts!$E$13),AU291+AQ292)</f>
        <v/>
      </c>
      <c r="AS292" s="44">
        <f>AU291+AQ292-AR292</f>
        <v/>
      </c>
      <c r="AT292" s="44" t="n">
        <v>0</v>
      </c>
      <c r="AU292" s="44">
        <f>ROUND(AS292-AT292,2)</f>
        <v/>
      </c>
    </row>
    <row r="293">
      <c r="A293" s="43" t="n">
        <v>286</v>
      </c>
      <c r="B293" s="45">
        <f>EDATE(Plan!$C$7,A293-1)</f>
        <v/>
      </c>
      <c r="C293" s="46" t="n">
        <v>0</v>
      </c>
      <c r="D293" s="46">
        <f>SUMIF($H$6:$AU$6,"Interest",H293:AU293)</f>
        <v/>
      </c>
      <c r="E293" s="46">
        <f>SUMIF($H$6:$AU$6,"Min paid",H293:AU293)+SUMIF($H$6:$AU$6,"Extra paid",H293:AU293)</f>
        <v/>
      </c>
      <c r="F293" s="46">
        <f>SUMIF($H$6:$AU$6,"Balance",H293:AU293)</f>
        <v/>
      </c>
      <c r="G293" s="47">
        <f>IF(AND(F293&lt;=0.005,F292&gt;0.005),A293,"")</f>
        <v/>
      </c>
      <c r="H293" s="44">
        <f>ROUND(L292*N(Debts!$D$6)/12,2)</f>
        <v/>
      </c>
      <c r="I293" s="44">
        <f>MIN(N(Debts!$E$6),L292+H293)</f>
        <v/>
      </c>
      <c r="J293" s="44">
        <f>L292+H293-I293</f>
        <v/>
      </c>
      <c r="K293" s="44" t="n">
        <v>0</v>
      </c>
      <c r="L293" s="44">
        <f>ROUND(J293-K293,2)</f>
        <v/>
      </c>
      <c r="M293" s="44">
        <f>ROUND(Q292*N(Debts!$D$7)/12,2)</f>
        <v/>
      </c>
      <c r="N293" s="44">
        <f>MIN(N(Debts!$E$7),Q292+M293)</f>
        <v/>
      </c>
      <c r="O293" s="44">
        <f>Q292+M293-N293</f>
        <v/>
      </c>
      <c r="P293" s="44" t="n">
        <v>0</v>
      </c>
      <c r="Q293" s="44">
        <f>ROUND(O293-P293,2)</f>
        <v/>
      </c>
      <c r="R293" s="44">
        <f>ROUND(V292*N(Debts!$D$8)/12,2)</f>
        <v/>
      </c>
      <c r="S293" s="44">
        <f>MIN(N(Debts!$E$8),V292+R293)</f>
        <v/>
      </c>
      <c r="T293" s="44">
        <f>V292+R293-S293</f>
        <v/>
      </c>
      <c r="U293" s="44" t="n">
        <v>0</v>
      </c>
      <c r="V293" s="44">
        <f>ROUND(T293-U293,2)</f>
        <v/>
      </c>
      <c r="W293" s="44">
        <f>ROUND(AA292*N(Debts!$D$9)/12,2)</f>
        <v/>
      </c>
      <c r="X293" s="44">
        <f>MIN(N(Debts!$E$9),AA292+W293)</f>
        <v/>
      </c>
      <c r="Y293" s="44">
        <f>AA292+W293-X293</f>
        <v/>
      </c>
      <c r="Z293" s="44" t="n">
        <v>0</v>
      </c>
      <c r="AA293" s="44">
        <f>ROUND(Y293-Z293,2)</f>
        <v/>
      </c>
      <c r="AB293" s="44">
        <f>ROUND(AF292*N(Debts!$D$10)/12,2)</f>
        <v/>
      </c>
      <c r="AC293" s="44">
        <f>MIN(N(Debts!$E$10),AF292+AB293)</f>
        <v/>
      </c>
      <c r="AD293" s="44">
        <f>AF292+AB293-AC293</f>
        <v/>
      </c>
      <c r="AE293" s="44" t="n">
        <v>0</v>
      </c>
      <c r="AF293" s="44">
        <f>ROUND(AD293-AE293,2)</f>
        <v/>
      </c>
      <c r="AG293" s="44">
        <f>ROUND(AK292*N(Debts!$D$11)/12,2)</f>
        <v/>
      </c>
      <c r="AH293" s="44">
        <f>MIN(N(Debts!$E$11),AK292+AG293)</f>
        <v/>
      </c>
      <c r="AI293" s="44">
        <f>AK292+AG293-AH293</f>
        <v/>
      </c>
      <c r="AJ293" s="44" t="n">
        <v>0</v>
      </c>
      <c r="AK293" s="44">
        <f>ROUND(AI293-AJ293,2)</f>
        <v/>
      </c>
      <c r="AL293" s="44">
        <f>ROUND(AP292*N(Debts!$D$12)/12,2)</f>
        <v/>
      </c>
      <c r="AM293" s="44">
        <f>MIN(N(Debts!$E$12),AP292+AL293)</f>
        <v/>
      </c>
      <c r="AN293" s="44">
        <f>AP292+AL293-AM293</f>
        <v/>
      </c>
      <c r="AO293" s="44" t="n">
        <v>0</v>
      </c>
      <c r="AP293" s="44">
        <f>ROUND(AN293-AO293,2)</f>
        <v/>
      </c>
      <c r="AQ293" s="44">
        <f>ROUND(AU292*N(Debts!$D$13)/12,2)</f>
        <v/>
      </c>
      <c r="AR293" s="44">
        <f>MIN(N(Debts!$E$13),AU292+AQ293)</f>
        <v/>
      </c>
      <c r="AS293" s="44">
        <f>AU292+AQ293-AR293</f>
        <v/>
      </c>
      <c r="AT293" s="44" t="n">
        <v>0</v>
      </c>
      <c r="AU293" s="44">
        <f>ROUND(AS293-AT293,2)</f>
        <v/>
      </c>
    </row>
    <row r="294">
      <c r="A294" s="43" t="n">
        <v>287</v>
      </c>
      <c r="B294" s="45">
        <f>EDATE(Plan!$C$7,A294-1)</f>
        <v/>
      </c>
      <c r="C294" s="46" t="n">
        <v>0</v>
      </c>
      <c r="D294" s="46">
        <f>SUMIF($H$6:$AU$6,"Interest",H294:AU294)</f>
        <v/>
      </c>
      <c r="E294" s="46">
        <f>SUMIF($H$6:$AU$6,"Min paid",H294:AU294)+SUMIF($H$6:$AU$6,"Extra paid",H294:AU294)</f>
        <v/>
      </c>
      <c r="F294" s="46">
        <f>SUMIF($H$6:$AU$6,"Balance",H294:AU294)</f>
        <v/>
      </c>
      <c r="G294" s="47">
        <f>IF(AND(F294&lt;=0.005,F293&gt;0.005),A294,"")</f>
        <v/>
      </c>
      <c r="H294" s="44">
        <f>ROUND(L293*N(Debts!$D$6)/12,2)</f>
        <v/>
      </c>
      <c r="I294" s="44">
        <f>MIN(N(Debts!$E$6),L293+H294)</f>
        <v/>
      </c>
      <c r="J294" s="44">
        <f>L293+H294-I294</f>
        <v/>
      </c>
      <c r="K294" s="44" t="n">
        <v>0</v>
      </c>
      <c r="L294" s="44">
        <f>ROUND(J294-K294,2)</f>
        <v/>
      </c>
      <c r="M294" s="44">
        <f>ROUND(Q293*N(Debts!$D$7)/12,2)</f>
        <v/>
      </c>
      <c r="N294" s="44">
        <f>MIN(N(Debts!$E$7),Q293+M294)</f>
        <v/>
      </c>
      <c r="O294" s="44">
        <f>Q293+M294-N294</f>
        <v/>
      </c>
      <c r="P294" s="44" t="n">
        <v>0</v>
      </c>
      <c r="Q294" s="44">
        <f>ROUND(O294-P294,2)</f>
        <v/>
      </c>
      <c r="R294" s="44">
        <f>ROUND(V293*N(Debts!$D$8)/12,2)</f>
        <v/>
      </c>
      <c r="S294" s="44">
        <f>MIN(N(Debts!$E$8),V293+R294)</f>
        <v/>
      </c>
      <c r="T294" s="44">
        <f>V293+R294-S294</f>
        <v/>
      </c>
      <c r="U294" s="44" t="n">
        <v>0</v>
      </c>
      <c r="V294" s="44">
        <f>ROUND(T294-U294,2)</f>
        <v/>
      </c>
      <c r="W294" s="44">
        <f>ROUND(AA293*N(Debts!$D$9)/12,2)</f>
        <v/>
      </c>
      <c r="X294" s="44">
        <f>MIN(N(Debts!$E$9),AA293+W294)</f>
        <v/>
      </c>
      <c r="Y294" s="44">
        <f>AA293+W294-X294</f>
        <v/>
      </c>
      <c r="Z294" s="44" t="n">
        <v>0</v>
      </c>
      <c r="AA294" s="44">
        <f>ROUND(Y294-Z294,2)</f>
        <v/>
      </c>
      <c r="AB294" s="44">
        <f>ROUND(AF293*N(Debts!$D$10)/12,2)</f>
        <v/>
      </c>
      <c r="AC294" s="44">
        <f>MIN(N(Debts!$E$10),AF293+AB294)</f>
        <v/>
      </c>
      <c r="AD294" s="44">
        <f>AF293+AB294-AC294</f>
        <v/>
      </c>
      <c r="AE294" s="44" t="n">
        <v>0</v>
      </c>
      <c r="AF294" s="44">
        <f>ROUND(AD294-AE294,2)</f>
        <v/>
      </c>
      <c r="AG294" s="44">
        <f>ROUND(AK293*N(Debts!$D$11)/12,2)</f>
        <v/>
      </c>
      <c r="AH294" s="44">
        <f>MIN(N(Debts!$E$11),AK293+AG294)</f>
        <v/>
      </c>
      <c r="AI294" s="44">
        <f>AK293+AG294-AH294</f>
        <v/>
      </c>
      <c r="AJ294" s="44" t="n">
        <v>0</v>
      </c>
      <c r="AK294" s="44">
        <f>ROUND(AI294-AJ294,2)</f>
        <v/>
      </c>
      <c r="AL294" s="44">
        <f>ROUND(AP293*N(Debts!$D$12)/12,2)</f>
        <v/>
      </c>
      <c r="AM294" s="44">
        <f>MIN(N(Debts!$E$12),AP293+AL294)</f>
        <v/>
      </c>
      <c r="AN294" s="44">
        <f>AP293+AL294-AM294</f>
        <v/>
      </c>
      <c r="AO294" s="44" t="n">
        <v>0</v>
      </c>
      <c r="AP294" s="44">
        <f>ROUND(AN294-AO294,2)</f>
        <v/>
      </c>
      <c r="AQ294" s="44">
        <f>ROUND(AU293*N(Debts!$D$13)/12,2)</f>
        <v/>
      </c>
      <c r="AR294" s="44">
        <f>MIN(N(Debts!$E$13),AU293+AQ294)</f>
        <v/>
      </c>
      <c r="AS294" s="44">
        <f>AU293+AQ294-AR294</f>
        <v/>
      </c>
      <c r="AT294" s="44" t="n">
        <v>0</v>
      </c>
      <c r="AU294" s="44">
        <f>ROUND(AS294-AT294,2)</f>
        <v/>
      </c>
    </row>
    <row r="295">
      <c r="A295" s="43" t="n">
        <v>288</v>
      </c>
      <c r="B295" s="45">
        <f>EDATE(Plan!$C$7,A295-1)</f>
        <v/>
      </c>
      <c r="C295" s="46" t="n">
        <v>0</v>
      </c>
      <c r="D295" s="46">
        <f>SUMIF($H$6:$AU$6,"Interest",H295:AU295)</f>
        <v/>
      </c>
      <c r="E295" s="46">
        <f>SUMIF($H$6:$AU$6,"Min paid",H295:AU295)+SUMIF($H$6:$AU$6,"Extra paid",H295:AU295)</f>
        <v/>
      </c>
      <c r="F295" s="46">
        <f>SUMIF($H$6:$AU$6,"Balance",H295:AU295)</f>
        <v/>
      </c>
      <c r="G295" s="47">
        <f>IF(AND(F295&lt;=0.005,F294&gt;0.005),A295,"")</f>
        <v/>
      </c>
      <c r="H295" s="44">
        <f>ROUND(L294*N(Debts!$D$6)/12,2)</f>
        <v/>
      </c>
      <c r="I295" s="44">
        <f>MIN(N(Debts!$E$6),L294+H295)</f>
        <v/>
      </c>
      <c r="J295" s="44">
        <f>L294+H295-I295</f>
        <v/>
      </c>
      <c r="K295" s="44" t="n">
        <v>0</v>
      </c>
      <c r="L295" s="44">
        <f>ROUND(J295-K295,2)</f>
        <v/>
      </c>
      <c r="M295" s="44">
        <f>ROUND(Q294*N(Debts!$D$7)/12,2)</f>
        <v/>
      </c>
      <c r="N295" s="44">
        <f>MIN(N(Debts!$E$7),Q294+M295)</f>
        <v/>
      </c>
      <c r="O295" s="44">
        <f>Q294+M295-N295</f>
        <v/>
      </c>
      <c r="P295" s="44" t="n">
        <v>0</v>
      </c>
      <c r="Q295" s="44">
        <f>ROUND(O295-P295,2)</f>
        <v/>
      </c>
      <c r="R295" s="44">
        <f>ROUND(V294*N(Debts!$D$8)/12,2)</f>
        <v/>
      </c>
      <c r="S295" s="44">
        <f>MIN(N(Debts!$E$8),V294+R295)</f>
        <v/>
      </c>
      <c r="T295" s="44">
        <f>V294+R295-S295</f>
        <v/>
      </c>
      <c r="U295" s="44" t="n">
        <v>0</v>
      </c>
      <c r="V295" s="44">
        <f>ROUND(T295-U295,2)</f>
        <v/>
      </c>
      <c r="W295" s="44">
        <f>ROUND(AA294*N(Debts!$D$9)/12,2)</f>
        <v/>
      </c>
      <c r="X295" s="44">
        <f>MIN(N(Debts!$E$9),AA294+W295)</f>
        <v/>
      </c>
      <c r="Y295" s="44">
        <f>AA294+W295-X295</f>
        <v/>
      </c>
      <c r="Z295" s="44" t="n">
        <v>0</v>
      </c>
      <c r="AA295" s="44">
        <f>ROUND(Y295-Z295,2)</f>
        <v/>
      </c>
      <c r="AB295" s="44">
        <f>ROUND(AF294*N(Debts!$D$10)/12,2)</f>
        <v/>
      </c>
      <c r="AC295" s="44">
        <f>MIN(N(Debts!$E$10),AF294+AB295)</f>
        <v/>
      </c>
      <c r="AD295" s="44">
        <f>AF294+AB295-AC295</f>
        <v/>
      </c>
      <c r="AE295" s="44" t="n">
        <v>0</v>
      </c>
      <c r="AF295" s="44">
        <f>ROUND(AD295-AE295,2)</f>
        <v/>
      </c>
      <c r="AG295" s="44">
        <f>ROUND(AK294*N(Debts!$D$11)/12,2)</f>
        <v/>
      </c>
      <c r="AH295" s="44">
        <f>MIN(N(Debts!$E$11),AK294+AG295)</f>
        <v/>
      </c>
      <c r="AI295" s="44">
        <f>AK294+AG295-AH295</f>
        <v/>
      </c>
      <c r="AJ295" s="44" t="n">
        <v>0</v>
      </c>
      <c r="AK295" s="44">
        <f>ROUND(AI295-AJ295,2)</f>
        <v/>
      </c>
      <c r="AL295" s="44">
        <f>ROUND(AP294*N(Debts!$D$12)/12,2)</f>
        <v/>
      </c>
      <c r="AM295" s="44">
        <f>MIN(N(Debts!$E$12),AP294+AL295)</f>
        <v/>
      </c>
      <c r="AN295" s="44">
        <f>AP294+AL295-AM295</f>
        <v/>
      </c>
      <c r="AO295" s="44" t="n">
        <v>0</v>
      </c>
      <c r="AP295" s="44">
        <f>ROUND(AN295-AO295,2)</f>
        <v/>
      </c>
      <c r="AQ295" s="44">
        <f>ROUND(AU294*N(Debts!$D$13)/12,2)</f>
        <v/>
      </c>
      <c r="AR295" s="44">
        <f>MIN(N(Debts!$E$13),AU294+AQ295)</f>
        <v/>
      </c>
      <c r="AS295" s="44">
        <f>AU294+AQ295-AR295</f>
        <v/>
      </c>
      <c r="AT295" s="44" t="n">
        <v>0</v>
      </c>
      <c r="AU295" s="44">
        <f>ROUND(AS295-AT295,2)</f>
        <v/>
      </c>
    </row>
    <row r="296">
      <c r="A296" s="43" t="n">
        <v>289</v>
      </c>
      <c r="B296" s="45">
        <f>EDATE(Plan!$C$7,A296-1)</f>
        <v/>
      </c>
      <c r="C296" s="46" t="n">
        <v>0</v>
      </c>
      <c r="D296" s="46">
        <f>SUMIF($H$6:$AU$6,"Interest",H296:AU296)</f>
        <v/>
      </c>
      <c r="E296" s="46">
        <f>SUMIF($H$6:$AU$6,"Min paid",H296:AU296)+SUMIF($H$6:$AU$6,"Extra paid",H296:AU296)</f>
        <v/>
      </c>
      <c r="F296" s="46">
        <f>SUMIF($H$6:$AU$6,"Balance",H296:AU296)</f>
        <v/>
      </c>
      <c r="G296" s="47">
        <f>IF(AND(F296&lt;=0.005,F295&gt;0.005),A296,"")</f>
        <v/>
      </c>
      <c r="H296" s="44">
        <f>ROUND(L295*N(Debts!$D$6)/12,2)</f>
        <v/>
      </c>
      <c r="I296" s="44">
        <f>MIN(N(Debts!$E$6),L295+H296)</f>
        <v/>
      </c>
      <c r="J296" s="44">
        <f>L295+H296-I296</f>
        <v/>
      </c>
      <c r="K296" s="44" t="n">
        <v>0</v>
      </c>
      <c r="L296" s="44">
        <f>ROUND(J296-K296,2)</f>
        <v/>
      </c>
      <c r="M296" s="44">
        <f>ROUND(Q295*N(Debts!$D$7)/12,2)</f>
        <v/>
      </c>
      <c r="N296" s="44">
        <f>MIN(N(Debts!$E$7),Q295+M296)</f>
        <v/>
      </c>
      <c r="O296" s="44">
        <f>Q295+M296-N296</f>
        <v/>
      </c>
      <c r="P296" s="44" t="n">
        <v>0</v>
      </c>
      <c r="Q296" s="44">
        <f>ROUND(O296-P296,2)</f>
        <v/>
      </c>
      <c r="R296" s="44">
        <f>ROUND(V295*N(Debts!$D$8)/12,2)</f>
        <v/>
      </c>
      <c r="S296" s="44">
        <f>MIN(N(Debts!$E$8),V295+R296)</f>
        <v/>
      </c>
      <c r="T296" s="44">
        <f>V295+R296-S296</f>
        <v/>
      </c>
      <c r="U296" s="44" t="n">
        <v>0</v>
      </c>
      <c r="V296" s="44">
        <f>ROUND(T296-U296,2)</f>
        <v/>
      </c>
      <c r="W296" s="44">
        <f>ROUND(AA295*N(Debts!$D$9)/12,2)</f>
        <v/>
      </c>
      <c r="X296" s="44">
        <f>MIN(N(Debts!$E$9),AA295+W296)</f>
        <v/>
      </c>
      <c r="Y296" s="44">
        <f>AA295+W296-X296</f>
        <v/>
      </c>
      <c r="Z296" s="44" t="n">
        <v>0</v>
      </c>
      <c r="AA296" s="44">
        <f>ROUND(Y296-Z296,2)</f>
        <v/>
      </c>
      <c r="AB296" s="44">
        <f>ROUND(AF295*N(Debts!$D$10)/12,2)</f>
        <v/>
      </c>
      <c r="AC296" s="44">
        <f>MIN(N(Debts!$E$10),AF295+AB296)</f>
        <v/>
      </c>
      <c r="AD296" s="44">
        <f>AF295+AB296-AC296</f>
        <v/>
      </c>
      <c r="AE296" s="44" t="n">
        <v>0</v>
      </c>
      <c r="AF296" s="44">
        <f>ROUND(AD296-AE296,2)</f>
        <v/>
      </c>
      <c r="AG296" s="44">
        <f>ROUND(AK295*N(Debts!$D$11)/12,2)</f>
        <v/>
      </c>
      <c r="AH296" s="44">
        <f>MIN(N(Debts!$E$11),AK295+AG296)</f>
        <v/>
      </c>
      <c r="AI296" s="44">
        <f>AK295+AG296-AH296</f>
        <v/>
      </c>
      <c r="AJ296" s="44" t="n">
        <v>0</v>
      </c>
      <c r="AK296" s="44">
        <f>ROUND(AI296-AJ296,2)</f>
        <v/>
      </c>
      <c r="AL296" s="44">
        <f>ROUND(AP295*N(Debts!$D$12)/12,2)</f>
        <v/>
      </c>
      <c r="AM296" s="44">
        <f>MIN(N(Debts!$E$12),AP295+AL296)</f>
        <v/>
      </c>
      <c r="AN296" s="44">
        <f>AP295+AL296-AM296</f>
        <v/>
      </c>
      <c r="AO296" s="44" t="n">
        <v>0</v>
      </c>
      <c r="AP296" s="44">
        <f>ROUND(AN296-AO296,2)</f>
        <v/>
      </c>
      <c r="AQ296" s="44">
        <f>ROUND(AU295*N(Debts!$D$13)/12,2)</f>
        <v/>
      </c>
      <c r="AR296" s="44">
        <f>MIN(N(Debts!$E$13),AU295+AQ296)</f>
        <v/>
      </c>
      <c r="AS296" s="44">
        <f>AU295+AQ296-AR296</f>
        <v/>
      </c>
      <c r="AT296" s="44" t="n">
        <v>0</v>
      </c>
      <c r="AU296" s="44">
        <f>ROUND(AS296-AT296,2)</f>
        <v/>
      </c>
    </row>
    <row r="297">
      <c r="A297" s="43" t="n">
        <v>290</v>
      </c>
      <c r="B297" s="45">
        <f>EDATE(Plan!$C$7,A297-1)</f>
        <v/>
      </c>
      <c r="C297" s="46" t="n">
        <v>0</v>
      </c>
      <c r="D297" s="46">
        <f>SUMIF($H$6:$AU$6,"Interest",H297:AU297)</f>
        <v/>
      </c>
      <c r="E297" s="46">
        <f>SUMIF($H$6:$AU$6,"Min paid",H297:AU297)+SUMIF($H$6:$AU$6,"Extra paid",H297:AU297)</f>
        <v/>
      </c>
      <c r="F297" s="46">
        <f>SUMIF($H$6:$AU$6,"Balance",H297:AU297)</f>
        <v/>
      </c>
      <c r="G297" s="47">
        <f>IF(AND(F297&lt;=0.005,F296&gt;0.005),A297,"")</f>
        <v/>
      </c>
      <c r="H297" s="44">
        <f>ROUND(L296*N(Debts!$D$6)/12,2)</f>
        <v/>
      </c>
      <c r="I297" s="44">
        <f>MIN(N(Debts!$E$6),L296+H297)</f>
        <v/>
      </c>
      <c r="J297" s="44">
        <f>L296+H297-I297</f>
        <v/>
      </c>
      <c r="K297" s="44" t="n">
        <v>0</v>
      </c>
      <c r="L297" s="44">
        <f>ROUND(J297-K297,2)</f>
        <v/>
      </c>
      <c r="M297" s="44">
        <f>ROUND(Q296*N(Debts!$D$7)/12,2)</f>
        <v/>
      </c>
      <c r="N297" s="44">
        <f>MIN(N(Debts!$E$7),Q296+M297)</f>
        <v/>
      </c>
      <c r="O297" s="44">
        <f>Q296+M297-N297</f>
        <v/>
      </c>
      <c r="P297" s="44" t="n">
        <v>0</v>
      </c>
      <c r="Q297" s="44">
        <f>ROUND(O297-P297,2)</f>
        <v/>
      </c>
      <c r="R297" s="44">
        <f>ROUND(V296*N(Debts!$D$8)/12,2)</f>
        <v/>
      </c>
      <c r="S297" s="44">
        <f>MIN(N(Debts!$E$8),V296+R297)</f>
        <v/>
      </c>
      <c r="T297" s="44">
        <f>V296+R297-S297</f>
        <v/>
      </c>
      <c r="U297" s="44" t="n">
        <v>0</v>
      </c>
      <c r="V297" s="44">
        <f>ROUND(T297-U297,2)</f>
        <v/>
      </c>
      <c r="W297" s="44">
        <f>ROUND(AA296*N(Debts!$D$9)/12,2)</f>
        <v/>
      </c>
      <c r="X297" s="44">
        <f>MIN(N(Debts!$E$9),AA296+W297)</f>
        <v/>
      </c>
      <c r="Y297" s="44">
        <f>AA296+W297-X297</f>
        <v/>
      </c>
      <c r="Z297" s="44" t="n">
        <v>0</v>
      </c>
      <c r="AA297" s="44">
        <f>ROUND(Y297-Z297,2)</f>
        <v/>
      </c>
      <c r="AB297" s="44">
        <f>ROUND(AF296*N(Debts!$D$10)/12,2)</f>
        <v/>
      </c>
      <c r="AC297" s="44">
        <f>MIN(N(Debts!$E$10),AF296+AB297)</f>
        <v/>
      </c>
      <c r="AD297" s="44">
        <f>AF296+AB297-AC297</f>
        <v/>
      </c>
      <c r="AE297" s="44" t="n">
        <v>0</v>
      </c>
      <c r="AF297" s="44">
        <f>ROUND(AD297-AE297,2)</f>
        <v/>
      </c>
      <c r="AG297" s="44">
        <f>ROUND(AK296*N(Debts!$D$11)/12,2)</f>
        <v/>
      </c>
      <c r="AH297" s="44">
        <f>MIN(N(Debts!$E$11),AK296+AG297)</f>
        <v/>
      </c>
      <c r="AI297" s="44">
        <f>AK296+AG297-AH297</f>
        <v/>
      </c>
      <c r="AJ297" s="44" t="n">
        <v>0</v>
      </c>
      <c r="AK297" s="44">
        <f>ROUND(AI297-AJ297,2)</f>
        <v/>
      </c>
      <c r="AL297" s="44">
        <f>ROUND(AP296*N(Debts!$D$12)/12,2)</f>
        <v/>
      </c>
      <c r="AM297" s="44">
        <f>MIN(N(Debts!$E$12),AP296+AL297)</f>
        <v/>
      </c>
      <c r="AN297" s="44">
        <f>AP296+AL297-AM297</f>
        <v/>
      </c>
      <c r="AO297" s="44" t="n">
        <v>0</v>
      </c>
      <c r="AP297" s="44">
        <f>ROUND(AN297-AO297,2)</f>
        <v/>
      </c>
      <c r="AQ297" s="44">
        <f>ROUND(AU296*N(Debts!$D$13)/12,2)</f>
        <v/>
      </c>
      <c r="AR297" s="44">
        <f>MIN(N(Debts!$E$13),AU296+AQ297)</f>
        <v/>
      </c>
      <c r="AS297" s="44">
        <f>AU296+AQ297-AR297</f>
        <v/>
      </c>
      <c r="AT297" s="44" t="n">
        <v>0</v>
      </c>
      <c r="AU297" s="44">
        <f>ROUND(AS297-AT297,2)</f>
        <v/>
      </c>
    </row>
    <row r="298">
      <c r="A298" s="43" t="n">
        <v>291</v>
      </c>
      <c r="B298" s="45">
        <f>EDATE(Plan!$C$7,A298-1)</f>
        <v/>
      </c>
      <c r="C298" s="46" t="n">
        <v>0</v>
      </c>
      <c r="D298" s="46">
        <f>SUMIF($H$6:$AU$6,"Interest",H298:AU298)</f>
        <v/>
      </c>
      <c r="E298" s="46">
        <f>SUMIF($H$6:$AU$6,"Min paid",H298:AU298)+SUMIF($H$6:$AU$6,"Extra paid",H298:AU298)</f>
        <v/>
      </c>
      <c r="F298" s="46">
        <f>SUMIF($H$6:$AU$6,"Balance",H298:AU298)</f>
        <v/>
      </c>
      <c r="G298" s="47">
        <f>IF(AND(F298&lt;=0.005,F297&gt;0.005),A298,"")</f>
        <v/>
      </c>
      <c r="H298" s="44">
        <f>ROUND(L297*N(Debts!$D$6)/12,2)</f>
        <v/>
      </c>
      <c r="I298" s="44">
        <f>MIN(N(Debts!$E$6),L297+H298)</f>
        <v/>
      </c>
      <c r="J298" s="44">
        <f>L297+H298-I298</f>
        <v/>
      </c>
      <c r="K298" s="44" t="n">
        <v>0</v>
      </c>
      <c r="L298" s="44">
        <f>ROUND(J298-K298,2)</f>
        <v/>
      </c>
      <c r="M298" s="44">
        <f>ROUND(Q297*N(Debts!$D$7)/12,2)</f>
        <v/>
      </c>
      <c r="N298" s="44">
        <f>MIN(N(Debts!$E$7),Q297+M298)</f>
        <v/>
      </c>
      <c r="O298" s="44">
        <f>Q297+M298-N298</f>
        <v/>
      </c>
      <c r="P298" s="44" t="n">
        <v>0</v>
      </c>
      <c r="Q298" s="44">
        <f>ROUND(O298-P298,2)</f>
        <v/>
      </c>
      <c r="R298" s="44">
        <f>ROUND(V297*N(Debts!$D$8)/12,2)</f>
        <v/>
      </c>
      <c r="S298" s="44">
        <f>MIN(N(Debts!$E$8),V297+R298)</f>
        <v/>
      </c>
      <c r="T298" s="44">
        <f>V297+R298-S298</f>
        <v/>
      </c>
      <c r="U298" s="44" t="n">
        <v>0</v>
      </c>
      <c r="V298" s="44">
        <f>ROUND(T298-U298,2)</f>
        <v/>
      </c>
      <c r="W298" s="44">
        <f>ROUND(AA297*N(Debts!$D$9)/12,2)</f>
        <v/>
      </c>
      <c r="X298" s="44">
        <f>MIN(N(Debts!$E$9),AA297+W298)</f>
        <v/>
      </c>
      <c r="Y298" s="44">
        <f>AA297+W298-X298</f>
        <v/>
      </c>
      <c r="Z298" s="44" t="n">
        <v>0</v>
      </c>
      <c r="AA298" s="44">
        <f>ROUND(Y298-Z298,2)</f>
        <v/>
      </c>
      <c r="AB298" s="44">
        <f>ROUND(AF297*N(Debts!$D$10)/12,2)</f>
        <v/>
      </c>
      <c r="AC298" s="44">
        <f>MIN(N(Debts!$E$10),AF297+AB298)</f>
        <v/>
      </c>
      <c r="AD298" s="44">
        <f>AF297+AB298-AC298</f>
        <v/>
      </c>
      <c r="AE298" s="44" t="n">
        <v>0</v>
      </c>
      <c r="AF298" s="44">
        <f>ROUND(AD298-AE298,2)</f>
        <v/>
      </c>
      <c r="AG298" s="44">
        <f>ROUND(AK297*N(Debts!$D$11)/12,2)</f>
        <v/>
      </c>
      <c r="AH298" s="44">
        <f>MIN(N(Debts!$E$11),AK297+AG298)</f>
        <v/>
      </c>
      <c r="AI298" s="44">
        <f>AK297+AG298-AH298</f>
        <v/>
      </c>
      <c r="AJ298" s="44" t="n">
        <v>0</v>
      </c>
      <c r="AK298" s="44">
        <f>ROUND(AI298-AJ298,2)</f>
        <v/>
      </c>
      <c r="AL298" s="44">
        <f>ROUND(AP297*N(Debts!$D$12)/12,2)</f>
        <v/>
      </c>
      <c r="AM298" s="44">
        <f>MIN(N(Debts!$E$12),AP297+AL298)</f>
        <v/>
      </c>
      <c r="AN298" s="44">
        <f>AP297+AL298-AM298</f>
        <v/>
      </c>
      <c r="AO298" s="44" t="n">
        <v>0</v>
      </c>
      <c r="AP298" s="44">
        <f>ROUND(AN298-AO298,2)</f>
        <v/>
      </c>
      <c r="AQ298" s="44">
        <f>ROUND(AU297*N(Debts!$D$13)/12,2)</f>
        <v/>
      </c>
      <c r="AR298" s="44">
        <f>MIN(N(Debts!$E$13),AU297+AQ298)</f>
        <v/>
      </c>
      <c r="AS298" s="44">
        <f>AU297+AQ298-AR298</f>
        <v/>
      </c>
      <c r="AT298" s="44" t="n">
        <v>0</v>
      </c>
      <c r="AU298" s="44">
        <f>ROUND(AS298-AT298,2)</f>
        <v/>
      </c>
    </row>
    <row r="299">
      <c r="A299" s="43" t="n">
        <v>292</v>
      </c>
      <c r="B299" s="45">
        <f>EDATE(Plan!$C$7,A299-1)</f>
        <v/>
      </c>
      <c r="C299" s="46" t="n">
        <v>0</v>
      </c>
      <c r="D299" s="46">
        <f>SUMIF($H$6:$AU$6,"Interest",H299:AU299)</f>
        <v/>
      </c>
      <c r="E299" s="46">
        <f>SUMIF($H$6:$AU$6,"Min paid",H299:AU299)+SUMIF($H$6:$AU$6,"Extra paid",H299:AU299)</f>
        <v/>
      </c>
      <c r="F299" s="46">
        <f>SUMIF($H$6:$AU$6,"Balance",H299:AU299)</f>
        <v/>
      </c>
      <c r="G299" s="47">
        <f>IF(AND(F299&lt;=0.005,F298&gt;0.005),A299,"")</f>
        <v/>
      </c>
      <c r="H299" s="44">
        <f>ROUND(L298*N(Debts!$D$6)/12,2)</f>
        <v/>
      </c>
      <c r="I299" s="44">
        <f>MIN(N(Debts!$E$6),L298+H299)</f>
        <v/>
      </c>
      <c r="J299" s="44">
        <f>L298+H299-I299</f>
        <v/>
      </c>
      <c r="K299" s="44" t="n">
        <v>0</v>
      </c>
      <c r="L299" s="44">
        <f>ROUND(J299-K299,2)</f>
        <v/>
      </c>
      <c r="M299" s="44">
        <f>ROUND(Q298*N(Debts!$D$7)/12,2)</f>
        <v/>
      </c>
      <c r="N299" s="44">
        <f>MIN(N(Debts!$E$7),Q298+M299)</f>
        <v/>
      </c>
      <c r="O299" s="44">
        <f>Q298+M299-N299</f>
        <v/>
      </c>
      <c r="P299" s="44" t="n">
        <v>0</v>
      </c>
      <c r="Q299" s="44">
        <f>ROUND(O299-P299,2)</f>
        <v/>
      </c>
      <c r="R299" s="44">
        <f>ROUND(V298*N(Debts!$D$8)/12,2)</f>
        <v/>
      </c>
      <c r="S299" s="44">
        <f>MIN(N(Debts!$E$8),V298+R299)</f>
        <v/>
      </c>
      <c r="T299" s="44">
        <f>V298+R299-S299</f>
        <v/>
      </c>
      <c r="U299" s="44" t="n">
        <v>0</v>
      </c>
      <c r="V299" s="44">
        <f>ROUND(T299-U299,2)</f>
        <v/>
      </c>
      <c r="W299" s="44">
        <f>ROUND(AA298*N(Debts!$D$9)/12,2)</f>
        <v/>
      </c>
      <c r="X299" s="44">
        <f>MIN(N(Debts!$E$9),AA298+W299)</f>
        <v/>
      </c>
      <c r="Y299" s="44">
        <f>AA298+W299-X299</f>
        <v/>
      </c>
      <c r="Z299" s="44" t="n">
        <v>0</v>
      </c>
      <c r="AA299" s="44">
        <f>ROUND(Y299-Z299,2)</f>
        <v/>
      </c>
      <c r="AB299" s="44">
        <f>ROUND(AF298*N(Debts!$D$10)/12,2)</f>
        <v/>
      </c>
      <c r="AC299" s="44">
        <f>MIN(N(Debts!$E$10),AF298+AB299)</f>
        <v/>
      </c>
      <c r="AD299" s="44">
        <f>AF298+AB299-AC299</f>
        <v/>
      </c>
      <c r="AE299" s="44" t="n">
        <v>0</v>
      </c>
      <c r="AF299" s="44">
        <f>ROUND(AD299-AE299,2)</f>
        <v/>
      </c>
      <c r="AG299" s="44">
        <f>ROUND(AK298*N(Debts!$D$11)/12,2)</f>
        <v/>
      </c>
      <c r="AH299" s="44">
        <f>MIN(N(Debts!$E$11),AK298+AG299)</f>
        <v/>
      </c>
      <c r="AI299" s="44">
        <f>AK298+AG299-AH299</f>
        <v/>
      </c>
      <c r="AJ299" s="44" t="n">
        <v>0</v>
      </c>
      <c r="AK299" s="44">
        <f>ROUND(AI299-AJ299,2)</f>
        <v/>
      </c>
      <c r="AL299" s="44">
        <f>ROUND(AP298*N(Debts!$D$12)/12,2)</f>
        <v/>
      </c>
      <c r="AM299" s="44">
        <f>MIN(N(Debts!$E$12),AP298+AL299)</f>
        <v/>
      </c>
      <c r="AN299" s="44">
        <f>AP298+AL299-AM299</f>
        <v/>
      </c>
      <c r="AO299" s="44" t="n">
        <v>0</v>
      </c>
      <c r="AP299" s="44">
        <f>ROUND(AN299-AO299,2)</f>
        <v/>
      </c>
      <c r="AQ299" s="44">
        <f>ROUND(AU298*N(Debts!$D$13)/12,2)</f>
        <v/>
      </c>
      <c r="AR299" s="44">
        <f>MIN(N(Debts!$E$13),AU298+AQ299)</f>
        <v/>
      </c>
      <c r="AS299" s="44">
        <f>AU298+AQ299-AR299</f>
        <v/>
      </c>
      <c r="AT299" s="44" t="n">
        <v>0</v>
      </c>
      <c r="AU299" s="44">
        <f>ROUND(AS299-AT299,2)</f>
        <v/>
      </c>
    </row>
    <row r="300">
      <c r="A300" s="43" t="n">
        <v>293</v>
      </c>
      <c r="B300" s="45">
        <f>EDATE(Plan!$C$7,A300-1)</f>
        <v/>
      </c>
      <c r="C300" s="46" t="n">
        <v>0</v>
      </c>
      <c r="D300" s="46">
        <f>SUMIF($H$6:$AU$6,"Interest",H300:AU300)</f>
        <v/>
      </c>
      <c r="E300" s="46">
        <f>SUMIF($H$6:$AU$6,"Min paid",H300:AU300)+SUMIF($H$6:$AU$6,"Extra paid",H300:AU300)</f>
        <v/>
      </c>
      <c r="F300" s="46">
        <f>SUMIF($H$6:$AU$6,"Balance",H300:AU300)</f>
        <v/>
      </c>
      <c r="G300" s="47">
        <f>IF(AND(F300&lt;=0.005,F299&gt;0.005),A300,"")</f>
        <v/>
      </c>
      <c r="H300" s="44">
        <f>ROUND(L299*N(Debts!$D$6)/12,2)</f>
        <v/>
      </c>
      <c r="I300" s="44">
        <f>MIN(N(Debts!$E$6),L299+H300)</f>
        <v/>
      </c>
      <c r="J300" s="44">
        <f>L299+H300-I300</f>
        <v/>
      </c>
      <c r="K300" s="44" t="n">
        <v>0</v>
      </c>
      <c r="L300" s="44">
        <f>ROUND(J300-K300,2)</f>
        <v/>
      </c>
      <c r="M300" s="44">
        <f>ROUND(Q299*N(Debts!$D$7)/12,2)</f>
        <v/>
      </c>
      <c r="N300" s="44">
        <f>MIN(N(Debts!$E$7),Q299+M300)</f>
        <v/>
      </c>
      <c r="O300" s="44">
        <f>Q299+M300-N300</f>
        <v/>
      </c>
      <c r="P300" s="44" t="n">
        <v>0</v>
      </c>
      <c r="Q300" s="44">
        <f>ROUND(O300-P300,2)</f>
        <v/>
      </c>
      <c r="R300" s="44">
        <f>ROUND(V299*N(Debts!$D$8)/12,2)</f>
        <v/>
      </c>
      <c r="S300" s="44">
        <f>MIN(N(Debts!$E$8),V299+R300)</f>
        <v/>
      </c>
      <c r="T300" s="44">
        <f>V299+R300-S300</f>
        <v/>
      </c>
      <c r="U300" s="44" t="n">
        <v>0</v>
      </c>
      <c r="V300" s="44">
        <f>ROUND(T300-U300,2)</f>
        <v/>
      </c>
      <c r="W300" s="44">
        <f>ROUND(AA299*N(Debts!$D$9)/12,2)</f>
        <v/>
      </c>
      <c r="X300" s="44">
        <f>MIN(N(Debts!$E$9),AA299+W300)</f>
        <v/>
      </c>
      <c r="Y300" s="44">
        <f>AA299+W300-X300</f>
        <v/>
      </c>
      <c r="Z300" s="44" t="n">
        <v>0</v>
      </c>
      <c r="AA300" s="44">
        <f>ROUND(Y300-Z300,2)</f>
        <v/>
      </c>
      <c r="AB300" s="44">
        <f>ROUND(AF299*N(Debts!$D$10)/12,2)</f>
        <v/>
      </c>
      <c r="AC300" s="44">
        <f>MIN(N(Debts!$E$10),AF299+AB300)</f>
        <v/>
      </c>
      <c r="AD300" s="44">
        <f>AF299+AB300-AC300</f>
        <v/>
      </c>
      <c r="AE300" s="44" t="n">
        <v>0</v>
      </c>
      <c r="AF300" s="44">
        <f>ROUND(AD300-AE300,2)</f>
        <v/>
      </c>
      <c r="AG300" s="44">
        <f>ROUND(AK299*N(Debts!$D$11)/12,2)</f>
        <v/>
      </c>
      <c r="AH300" s="44">
        <f>MIN(N(Debts!$E$11),AK299+AG300)</f>
        <v/>
      </c>
      <c r="AI300" s="44">
        <f>AK299+AG300-AH300</f>
        <v/>
      </c>
      <c r="AJ300" s="44" t="n">
        <v>0</v>
      </c>
      <c r="AK300" s="44">
        <f>ROUND(AI300-AJ300,2)</f>
        <v/>
      </c>
      <c r="AL300" s="44">
        <f>ROUND(AP299*N(Debts!$D$12)/12,2)</f>
        <v/>
      </c>
      <c r="AM300" s="44">
        <f>MIN(N(Debts!$E$12),AP299+AL300)</f>
        <v/>
      </c>
      <c r="AN300" s="44">
        <f>AP299+AL300-AM300</f>
        <v/>
      </c>
      <c r="AO300" s="44" t="n">
        <v>0</v>
      </c>
      <c r="AP300" s="44">
        <f>ROUND(AN300-AO300,2)</f>
        <v/>
      </c>
      <c r="AQ300" s="44">
        <f>ROUND(AU299*N(Debts!$D$13)/12,2)</f>
        <v/>
      </c>
      <c r="AR300" s="44">
        <f>MIN(N(Debts!$E$13),AU299+AQ300)</f>
        <v/>
      </c>
      <c r="AS300" s="44">
        <f>AU299+AQ300-AR300</f>
        <v/>
      </c>
      <c r="AT300" s="44" t="n">
        <v>0</v>
      </c>
      <c r="AU300" s="44">
        <f>ROUND(AS300-AT300,2)</f>
        <v/>
      </c>
    </row>
    <row r="301">
      <c r="A301" s="43" t="n">
        <v>294</v>
      </c>
      <c r="B301" s="45">
        <f>EDATE(Plan!$C$7,A301-1)</f>
        <v/>
      </c>
      <c r="C301" s="46" t="n">
        <v>0</v>
      </c>
      <c r="D301" s="46">
        <f>SUMIF($H$6:$AU$6,"Interest",H301:AU301)</f>
        <v/>
      </c>
      <c r="E301" s="46">
        <f>SUMIF($H$6:$AU$6,"Min paid",H301:AU301)+SUMIF($H$6:$AU$6,"Extra paid",H301:AU301)</f>
        <v/>
      </c>
      <c r="F301" s="46">
        <f>SUMIF($H$6:$AU$6,"Balance",H301:AU301)</f>
        <v/>
      </c>
      <c r="G301" s="47">
        <f>IF(AND(F301&lt;=0.005,F300&gt;0.005),A301,"")</f>
        <v/>
      </c>
      <c r="H301" s="44">
        <f>ROUND(L300*N(Debts!$D$6)/12,2)</f>
        <v/>
      </c>
      <c r="I301" s="44">
        <f>MIN(N(Debts!$E$6),L300+H301)</f>
        <v/>
      </c>
      <c r="J301" s="44">
        <f>L300+H301-I301</f>
        <v/>
      </c>
      <c r="K301" s="44" t="n">
        <v>0</v>
      </c>
      <c r="L301" s="44">
        <f>ROUND(J301-K301,2)</f>
        <v/>
      </c>
      <c r="M301" s="44">
        <f>ROUND(Q300*N(Debts!$D$7)/12,2)</f>
        <v/>
      </c>
      <c r="N301" s="44">
        <f>MIN(N(Debts!$E$7),Q300+M301)</f>
        <v/>
      </c>
      <c r="O301" s="44">
        <f>Q300+M301-N301</f>
        <v/>
      </c>
      <c r="P301" s="44" t="n">
        <v>0</v>
      </c>
      <c r="Q301" s="44">
        <f>ROUND(O301-P301,2)</f>
        <v/>
      </c>
      <c r="R301" s="44">
        <f>ROUND(V300*N(Debts!$D$8)/12,2)</f>
        <v/>
      </c>
      <c r="S301" s="44">
        <f>MIN(N(Debts!$E$8),V300+R301)</f>
        <v/>
      </c>
      <c r="T301" s="44">
        <f>V300+R301-S301</f>
        <v/>
      </c>
      <c r="U301" s="44" t="n">
        <v>0</v>
      </c>
      <c r="V301" s="44">
        <f>ROUND(T301-U301,2)</f>
        <v/>
      </c>
      <c r="W301" s="44">
        <f>ROUND(AA300*N(Debts!$D$9)/12,2)</f>
        <v/>
      </c>
      <c r="X301" s="44">
        <f>MIN(N(Debts!$E$9),AA300+W301)</f>
        <v/>
      </c>
      <c r="Y301" s="44">
        <f>AA300+W301-X301</f>
        <v/>
      </c>
      <c r="Z301" s="44" t="n">
        <v>0</v>
      </c>
      <c r="AA301" s="44">
        <f>ROUND(Y301-Z301,2)</f>
        <v/>
      </c>
      <c r="AB301" s="44">
        <f>ROUND(AF300*N(Debts!$D$10)/12,2)</f>
        <v/>
      </c>
      <c r="AC301" s="44">
        <f>MIN(N(Debts!$E$10),AF300+AB301)</f>
        <v/>
      </c>
      <c r="AD301" s="44">
        <f>AF300+AB301-AC301</f>
        <v/>
      </c>
      <c r="AE301" s="44" t="n">
        <v>0</v>
      </c>
      <c r="AF301" s="44">
        <f>ROUND(AD301-AE301,2)</f>
        <v/>
      </c>
      <c r="AG301" s="44">
        <f>ROUND(AK300*N(Debts!$D$11)/12,2)</f>
        <v/>
      </c>
      <c r="AH301" s="44">
        <f>MIN(N(Debts!$E$11),AK300+AG301)</f>
        <v/>
      </c>
      <c r="AI301" s="44">
        <f>AK300+AG301-AH301</f>
        <v/>
      </c>
      <c r="AJ301" s="44" t="n">
        <v>0</v>
      </c>
      <c r="AK301" s="44">
        <f>ROUND(AI301-AJ301,2)</f>
        <v/>
      </c>
      <c r="AL301" s="44">
        <f>ROUND(AP300*N(Debts!$D$12)/12,2)</f>
        <v/>
      </c>
      <c r="AM301" s="44">
        <f>MIN(N(Debts!$E$12),AP300+AL301)</f>
        <v/>
      </c>
      <c r="AN301" s="44">
        <f>AP300+AL301-AM301</f>
        <v/>
      </c>
      <c r="AO301" s="44" t="n">
        <v>0</v>
      </c>
      <c r="AP301" s="44">
        <f>ROUND(AN301-AO301,2)</f>
        <v/>
      </c>
      <c r="AQ301" s="44">
        <f>ROUND(AU300*N(Debts!$D$13)/12,2)</f>
        <v/>
      </c>
      <c r="AR301" s="44">
        <f>MIN(N(Debts!$E$13),AU300+AQ301)</f>
        <v/>
      </c>
      <c r="AS301" s="44">
        <f>AU300+AQ301-AR301</f>
        <v/>
      </c>
      <c r="AT301" s="44" t="n">
        <v>0</v>
      </c>
      <c r="AU301" s="44">
        <f>ROUND(AS301-AT301,2)</f>
        <v/>
      </c>
    </row>
    <row r="302">
      <c r="A302" s="43" t="n">
        <v>295</v>
      </c>
      <c r="B302" s="45">
        <f>EDATE(Plan!$C$7,A302-1)</f>
        <v/>
      </c>
      <c r="C302" s="46" t="n">
        <v>0</v>
      </c>
      <c r="D302" s="46">
        <f>SUMIF($H$6:$AU$6,"Interest",H302:AU302)</f>
        <v/>
      </c>
      <c r="E302" s="46">
        <f>SUMIF($H$6:$AU$6,"Min paid",H302:AU302)+SUMIF($H$6:$AU$6,"Extra paid",H302:AU302)</f>
        <v/>
      </c>
      <c r="F302" s="46">
        <f>SUMIF($H$6:$AU$6,"Balance",H302:AU302)</f>
        <v/>
      </c>
      <c r="G302" s="47">
        <f>IF(AND(F302&lt;=0.005,F301&gt;0.005),A302,"")</f>
        <v/>
      </c>
      <c r="H302" s="44">
        <f>ROUND(L301*N(Debts!$D$6)/12,2)</f>
        <v/>
      </c>
      <c r="I302" s="44">
        <f>MIN(N(Debts!$E$6),L301+H302)</f>
        <v/>
      </c>
      <c r="J302" s="44">
        <f>L301+H302-I302</f>
        <v/>
      </c>
      <c r="K302" s="44" t="n">
        <v>0</v>
      </c>
      <c r="L302" s="44">
        <f>ROUND(J302-K302,2)</f>
        <v/>
      </c>
      <c r="M302" s="44">
        <f>ROUND(Q301*N(Debts!$D$7)/12,2)</f>
        <v/>
      </c>
      <c r="N302" s="44">
        <f>MIN(N(Debts!$E$7),Q301+M302)</f>
        <v/>
      </c>
      <c r="O302" s="44">
        <f>Q301+M302-N302</f>
        <v/>
      </c>
      <c r="P302" s="44" t="n">
        <v>0</v>
      </c>
      <c r="Q302" s="44">
        <f>ROUND(O302-P302,2)</f>
        <v/>
      </c>
      <c r="R302" s="44">
        <f>ROUND(V301*N(Debts!$D$8)/12,2)</f>
        <v/>
      </c>
      <c r="S302" s="44">
        <f>MIN(N(Debts!$E$8),V301+R302)</f>
        <v/>
      </c>
      <c r="T302" s="44">
        <f>V301+R302-S302</f>
        <v/>
      </c>
      <c r="U302" s="44" t="n">
        <v>0</v>
      </c>
      <c r="V302" s="44">
        <f>ROUND(T302-U302,2)</f>
        <v/>
      </c>
      <c r="W302" s="44">
        <f>ROUND(AA301*N(Debts!$D$9)/12,2)</f>
        <v/>
      </c>
      <c r="X302" s="44">
        <f>MIN(N(Debts!$E$9),AA301+W302)</f>
        <v/>
      </c>
      <c r="Y302" s="44">
        <f>AA301+W302-X302</f>
        <v/>
      </c>
      <c r="Z302" s="44" t="n">
        <v>0</v>
      </c>
      <c r="AA302" s="44">
        <f>ROUND(Y302-Z302,2)</f>
        <v/>
      </c>
      <c r="AB302" s="44">
        <f>ROUND(AF301*N(Debts!$D$10)/12,2)</f>
        <v/>
      </c>
      <c r="AC302" s="44">
        <f>MIN(N(Debts!$E$10),AF301+AB302)</f>
        <v/>
      </c>
      <c r="AD302" s="44">
        <f>AF301+AB302-AC302</f>
        <v/>
      </c>
      <c r="AE302" s="44" t="n">
        <v>0</v>
      </c>
      <c r="AF302" s="44">
        <f>ROUND(AD302-AE302,2)</f>
        <v/>
      </c>
      <c r="AG302" s="44">
        <f>ROUND(AK301*N(Debts!$D$11)/12,2)</f>
        <v/>
      </c>
      <c r="AH302" s="44">
        <f>MIN(N(Debts!$E$11),AK301+AG302)</f>
        <v/>
      </c>
      <c r="AI302" s="44">
        <f>AK301+AG302-AH302</f>
        <v/>
      </c>
      <c r="AJ302" s="44" t="n">
        <v>0</v>
      </c>
      <c r="AK302" s="44">
        <f>ROUND(AI302-AJ302,2)</f>
        <v/>
      </c>
      <c r="AL302" s="44">
        <f>ROUND(AP301*N(Debts!$D$12)/12,2)</f>
        <v/>
      </c>
      <c r="AM302" s="44">
        <f>MIN(N(Debts!$E$12),AP301+AL302)</f>
        <v/>
      </c>
      <c r="AN302" s="44">
        <f>AP301+AL302-AM302</f>
        <v/>
      </c>
      <c r="AO302" s="44" t="n">
        <v>0</v>
      </c>
      <c r="AP302" s="44">
        <f>ROUND(AN302-AO302,2)</f>
        <v/>
      </c>
      <c r="AQ302" s="44">
        <f>ROUND(AU301*N(Debts!$D$13)/12,2)</f>
        <v/>
      </c>
      <c r="AR302" s="44">
        <f>MIN(N(Debts!$E$13),AU301+AQ302)</f>
        <v/>
      </c>
      <c r="AS302" s="44">
        <f>AU301+AQ302-AR302</f>
        <v/>
      </c>
      <c r="AT302" s="44" t="n">
        <v>0</v>
      </c>
      <c r="AU302" s="44">
        <f>ROUND(AS302-AT302,2)</f>
        <v/>
      </c>
    </row>
    <row r="303">
      <c r="A303" s="43" t="n">
        <v>296</v>
      </c>
      <c r="B303" s="45">
        <f>EDATE(Plan!$C$7,A303-1)</f>
        <v/>
      </c>
      <c r="C303" s="46" t="n">
        <v>0</v>
      </c>
      <c r="D303" s="46">
        <f>SUMIF($H$6:$AU$6,"Interest",H303:AU303)</f>
        <v/>
      </c>
      <c r="E303" s="46">
        <f>SUMIF($H$6:$AU$6,"Min paid",H303:AU303)+SUMIF($H$6:$AU$6,"Extra paid",H303:AU303)</f>
        <v/>
      </c>
      <c r="F303" s="46">
        <f>SUMIF($H$6:$AU$6,"Balance",H303:AU303)</f>
        <v/>
      </c>
      <c r="G303" s="47">
        <f>IF(AND(F303&lt;=0.005,F302&gt;0.005),A303,"")</f>
        <v/>
      </c>
      <c r="H303" s="44">
        <f>ROUND(L302*N(Debts!$D$6)/12,2)</f>
        <v/>
      </c>
      <c r="I303" s="44">
        <f>MIN(N(Debts!$E$6),L302+H303)</f>
        <v/>
      </c>
      <c r="J303" s="44">
        <f>L302+H303-I303</f>
        <v/>
      </c>
      <c r="K303" s="44" t="n">
        <v>0</v>
      </c>
      <c r="L303" s="44">
        <f>ROUND(J303-K303,2)</f>
        <v/>
      </c>
      <c r="M303" s="44">
        <f>ROUND(Q302*N(Debts!$D$7)/12,2)</f>
        <v/>
      </c>
      <c r="N303" s="44">
        <f>MIN(N(Debts!$E$7),Q302+M303)</f>
        <v/>
      </c>
      <c r="O303" s="44">
        <f>Q302+M303-N303</f>
        <v/>
      </c>
      <c r="P303" s="44" t="n">
        <v>0</v>
      </c>
      <c r="Q303" s="44">
        <f>ROUND(O303-P303,2)</f>
        <v/>
      </c>
      <c r="R303" s="44">
        <f>ROUND(V302*N(Debts!$D$8)/12,2)</f>
        <v/>
      </c>
      <c r="S303" s="44">
        <f>MIN(N(Debts!$E$8),V302+R303)</f>
        <v/>
      </c>
      <c r="T303" s="44">
        <f>V302+R303-S303</f>
        <v/>
      </c>
      <c r="U303" s="44" t="n">
        <v>0</v>
      </c>
      <c r="V303" s="44">
        <f>ROUND(T303-U303,2)</f>
        <v/>
      </c>
      <c r="W303" s="44">
        <f>ROUND(AA302*N(Debts!$D$9)/12,2)</f>
        <v/>
      </c>
      <c r="X303" s="44">
        <f>MIN(N(Debts!$E$9),AA302+W303)</f>
        <v/>
      </c>
      <c r="Y303" s="44">
        <f>AA302+W303-X303</f>
        <v/>
      </c>
      <c r="Z303" s="44" t="n">
        <v>0</v>
      </c>
      <c r="AA303" s="44">
        <f>ROUND(Y303-Z303,2)</f>
        <v/>
      </c>
      <c r="AB303" s="44">
        <f>ROUND(AF302*N(Debts!$D$10)/12,2)</f>
        <v/>
      </c>
      <c r="AC303" s="44">
        <f>MIN(N(Debts!$E$10),AF302+AB303)</f>
        <v/>
      </c>
      <c r="AD303" s="44">
        <f>AF302+AB303-AC303</f>
        <v/>
      </c>
      <c r="AE303" s="44" t="n">
        <v>0</v>
      </c>
      <c r="AF303" s="44">
        <f>ROUND(AD303-AE303,2)</f>
        <v/>
      </c>
      <c r="AG303" s="44">
        <f>ROUND(AK302*N(Debts!$D$11)/12,2)</f>
        <v/>
      </c>
      <c r="AH303" s="44">
        <f>MIN(N(Debts!$E$11),AK302+AG303)</f>
        <v/>
      </c>
      <c r="AI303" s="44">
        <f>AK302+AG303-AH303</f>
        <v/>
      </c>
      <c r="AJ303" s="44" t="n">
        <v>0</v>
      </c>
      <c r="AK303" s="44">
        <f>ROUND(AI303-AJ303,2)</f>
        <v/>
      </c>
      <c r="AL303" s="44">
        <f>ROUND(AP302*N(Debts!$D$12)/12,2)</f>
        <v/>
      </c>
      <c r="AM303" s="44">
        <f>MIN(N(Debts!$E$12),AP302+AL303)</f>
        <v/>
      </c>
      <c r="AN303" s="44">
        <f>AP302+AL303-AM303</f>
        <v/>
      </c>
      <c r="AO303" s="44" t="n">
        <v>0</v>
      </c>
      <c r="AP303" s="44">
        <f>ROUND(AN303-AO303,2)</f>
        <v/>
      </c>
      <c r="AQ303" s="44">
        <f>ROUND(AU302*N(Debts!$D$13)/12,2)</f>
        <v/>
      </c>
      <c r="AR303" s="44">
        <f>MIN(N(Debts!$E$13),AU302+AQ303)</f>
        <v/>
      </c>
      <c r="AS303" s="44">
        <f>AU302+AQ303-AR303</f>
        <v/>
      </c>
      <c r="AT303" s="44" t="n">
        <v>0</v>
      </c>
      <c r="AU303" s="44">
        <f>ROUND(AS303-AT303,2)</f>
        <v/>
      </c>
    </row>
    <row r="304">
      <c r="A304" s="43" t="n">
        <v>297</v>
      </c>
      <c r="B304" s="45">
        <f>EDATE(Plan!$C$7,A304-1)</f>
        <v/>
      </c>
      <c r="C304" s="46" t="n">
        <v>0</v>
      </c>
      <c r="D304" s="46">
        <f>SUMIF($H$6:$AU$6,"Interest",H304:AU304)</f>
        <v/>
      </c>
      <c r="E304" s="46">
        <f>SUMIF($H$6:$AU$6,"Min paid",H304:AU304)+SUMIF($H$6:$AU$6,"Extra paid",H304:AU304)</f>
        <v/>
      </c>
      <c r="F304" s="46">
        <f>SUMIF($H$6:$AU$6,"Balance",H304:AU304)</f>
        <v/>
      </c>
      <c r="G304" s="47">
        <f>IF(AND(F304&lt;=0.005,F303&gt;0.005),A304,"")</f>
        <v/>
      </c>
      <c r="H304" s="44">
        <f>ROUND(L303*N(Debts!$D$6)/12,2)</f>
        <v/>
      </c>
      <c r="I304" s="44">
        <f>MIN(N(Debts!$E$6),L303+H304)</f>
        <v/>
      </c>
      <c r="J304" s="44">
        <f>L303+H304-I304</f>
        <v/>
      </c>
      <c r="K304" s="44" t="n">
        <v>0</v>
      </c>
      <c r="L304" s="44">
        <f>ROUND(J304-K304,2)</f>
        <v/>
      </c>
      <c r="M304" s="44">
        <f>ROUND(Q303*N(Debts!$D$7)/12,2)</f>
        <v/>
      </c>
      <c r="N304" s="44">
        <f>MIN(N(Debts!$E$7),Q303+M304)</f>
        <v/>
      </c>
      <c r="O304" s="44">
        <f>Q303+M304-N304</f>
        <v/>
      </c>
      <c r="P304" s="44" t="n">
        <v>0</v>
      </c>
      <c r="Q304" s="44">
        <f>ROUND(O304-P304,2)</f>
        <v/>
      </c>
      <c r="R304" s="44">
        <f>ROUND(V303*N(Debts!$D$8)/12,2)</f>
        <v/>
      </c>
      <c r="S304" s="44">
        <f>MIN(N(Debts!$E$8),V303+R304)</f>
        <v/>
      </c>
      <c r="T304" s="44">
        <f>V303+R304-S304</f>
        <v/>
      </c>
      <c r="U304" s="44" t="n">
        <v>0</v>
      </c>
      <c r="V304" s="44">
        <f>ROUND(T304-U304,2)</f>
        <v/>
      </c>
      <c r="W304" s="44">
        <f>ROUND(AA303*N(Debts!$D$9)/12,2)</f>
        <v/>
      </c>
      <c r="X304" s="44">
        <f>MIN(N(Debts!$E$9),AA303+W304)</f>
        <v/>
      </c>
      <c r="Y304" s="44">
        <f>AA303+W304-X304</f>
        <v/>
      </c>
      <c r="Z304" s="44" t="n">
        <v>0</v>
      </c>
      <c r="AA304" s="44">
        <f>ROUND(Y304-Z304,2)</f>
        <v/>
      </c>
      <c r="AB304" s="44">
        <f>ROUND(AF303*N(Debts!$D$10)/12,2)</f>
        <v/>
      </c>
      <c r="AC304" s="44">
        <f>MIN(N(Debts!$E$10),AF303+AB304)</f>
        <v/>
      </c>
      <c r="AD304" s="44">
        <f>AF303+AB304-AC304</f>
        <v/>
      </c>
      <c r="AE304" s="44" t="n">
        <v>0</v>
      </c>
      <c r="AF304" s="44">
        <f>ROUND(AD304-AE304,2)</f>
        <v/>
      </c>
      <c r="AG304" s="44">
        <f>ROUND(AK303*N(Debts!$D$11)/12,2)</f>
        <v/>
      </c>
      <c r="AH304" s="44">
        <f>MIN(N(Debts!$E$11),AK303+AG304)</f>
        <v/>
      </c>
      <c r="AI304" s="44">
        <f>AK303+AG304-AH304</f>
        <v/>
      </c>
      <c r="AJ304" s="44" t="n">
        <v>0</v>
      </c>
      <c r="AK304" s="44">
        <f>ROUND(AI304-AJ304,2)</f>
        <v/>
      </c>
      <c r="AL304" s="44">
        <f>ROUND(AP303*N(Debts!$D$12)/12,2)</f>
        <v/>
      </c>
      <c r="AM304" s="44">
        <f>MIN(N(Debts!$E$12),AP303+AL304)</f>
        <v/>
      </c>
      <c r="AN304" s="44">
        <f>AP303+AL304-AM304</f>
        <v/>
      </c>
      <c r="AO304" s="44" t="n">
        <v>0</v>
      </c>
      <c r="AP304" s="44">
        <f>ROUND(AN304-AO304,2)</f>
        <v/>
      </c>
      <c r="AQ304" s="44">
        <f>ROUND(AU303*N(Debts!$D$13)/12,2)</f>
        <v/>
      </c>
      <c r="AR304" s="44">
        <f>MIN(N(Debts!$E$13),AU303+AQ304)</f>
        <v/>
      </c>
      <c r="AS304" s="44">
        <f>AU303+AQ304-AR304</f>
        <v/>
      </c>
      <c r="AT304" s="44" t="n">
        <v>0</v>
      </c>
      <c r="AU304" s="44">
        <f>ROUND(AS304-AT304,2)</f>
        <v/>
      </c>
    </row>
    <row r="305">
      <c r="A305" s="43" t="n">
        <v>298</v>
      </c>
      <c r="B305" s="45">
        <f>EDATE(Plan!$C$7,A305-1)</f>
        <v/>
      </c>
      <c r="C305" s="46" t="n">
        <v>0</v>
      </c>
      <c r="D305" s="46">
        <f>SUMIF($H$6:$AU$6,"Interest",H305:AU305)</f>
        <v/>
      </c>
      <c r="E305" s="46">
        <f>SUMIF($H$6:$AU$6,"Min paid",H305:AU305)+SUMIF($H$6:$AU$6,"Extra paid",H305:AU305)</f>
        <v/>
      </c>
      <c r="F305" s="46">
        <f>SUMIF($H$6:$AU$6,"Balance",H305:AU305)</f>
        <v/>
      </c>
      <c r="G305" s="47">
        <f>IF(AND(F305&lt;=0.005,F304&gt;0.005),A305,"")</f>
        <v/>
      </c>
      <c r="H305" s="44">
        <f>ROUND(L304*N(Debts!$D$6)/12,2)</f>
        <v/>
      </c>
      <c r="I305" s="44">
        <f>MIN(N(Debts!$E$6),L304+H305)</f>
        <v/>
      </c>
      <c r="J305" s="44">
        <f>L304+H305-I305</f>
        <v/>
      </c>
      <c r="K305" s="44" t="n">
        <v>0</v>
      </c>
      <c r="L305" s="44">
        <f>ROUND(J305-K305,2)</f>
        <v/>
      </c>
      <c r="M305" s="44">
        <f>ROUND(Q304*N(Debts!$D$7)/12,2)</f>
        <v/>
      </c>
      <c r="N305" s="44">
        <f>MIN(N(Debts!$E$7),Q304+M305)</f>
        <v/>
      </c>
      <c r="O305" s="44">
        <f>Q304+M305-N305</f>
        <v/>
      </c>
      <c r="P305" s="44" t="n">
        <v>0</v>
      </c>
      <c r="Q305" s="44">
        <f>ROUND(O305-P305,2)</f>
        <v/>
      </c>
      <c r="R305" s="44">
        <f>ROUND(V304*N(Debts!$D$8)/12,2)</f>
        <v/>
      </c>
      <c r="S305" s="44">
        <f>MIN(N(Debts!$E$8),V304+R305)</f>
        <v/>
      </c>
      <c r="T305" s="44">
        <f>V304+R305-S305</f>
        <v/>
      </c>
      <c r="U305" s="44" t="n">
        <v>0</v>
      </c>
      <c r="V305" s="44">
        <f>ROUND(T305-U305,2)</f>
        <v/>
      </c>
      <c r="W305" s="44">
        <f>ROUND(AA304*N(Debts!$D$9)/12,2)</f>
        <v/>
      </c>
      <c r="X305" s="44">
        <f>MIN(N(Debts!$E$9),AA304+W305)</f>
        <v/>
      </c>
      <c r="Y305" s="44">
        <f>AA304+W305-X305</f>
        <v/>
      </c>
      <c r="Z305" s="44" t="n">
        <v>0</v>
      </c>
      <c r="AA305" s="44">
        <f>ROUND(Y305-Z305,2)</f>
        <v/>
      </c>
      <c r="AB305" s="44">
        <f>ROUND(AF304*N(Debts!$D$10)/12,2)</f>
        <v/>
      </c>
      <c r="AC305" s="44">
        <f>MIN(N(Debts!$E$10),AF304+AB305)</f>
        <v/>
      </c>
      <c r="AD305" s="44">
        <f>AF304+AB305-AC305</f>
        <v/>
      </c>
      <c r="AE305" s="44" t="n">
        <v>0</v>
      </c>
      <c r="AF305" s="44">
        <f>ROUND(AD305-AE305,2)</f>
        <v/>
      </c>
      <c r="AG305" s="44">
        <f>ROUND(AK304*N(Debts!$D$11)/12,2)</f>
        <v/>
      </c>
      <c r="AH305" s="44">
        <f>MIN(N(Debts!$E$11),AK304+AG305)</f>
        <v/>
      </c>
      <c r="AI305" s="44">
        <f>AK304+AG305-AH305</f>
        <v/>
      </c>
      <c r="AJ305" s="44" t="n">
        <v>0</v>
      </c>
      <c r="AK305" s="44">
        <f>ROUND(AI305-AJ305,2)</f>
        <v/>
      </c>
      <c r="AL305" s="44">
        <f>ROUND(AP304*N(Debts!$D$12)/12,2)</f>
        <v/>
      </c>
      <c r="AM305" s="44">
        <f>MIN(N(Debts!$E$12),AP304+AL305)</f>
        <v/>
      </c>
      <c r="AN305" s="44">
        <f>AP304+AL305-AM305</f>
        <v/>
      </c>
      <c r="AO305" s="44" t="n">
        <v>0</v>
      </c>
      <c r="AP305" s="44">
        <f>ROUND(AN305-AO305,2)</f>
        <v/>
      </c>
      <c r="AQ305" s="44">
        <f>ROUND(AU304*N(Debts!$D$13)/12,2)</f>
        <v/>
      </c>
      <c r="AR305" s="44">
        <f>MIN(N(Debts!$E$13),AU304+AQ305)</f>
        <v/>
      </c>
      <c r="AS305" s="44">
        <f>AU304+AQ305-AR305</f>
        <v/>
      </c>
      <c r="AT305" s="44" t="n">
        <v>0</v>
      </c>
      <c r="AU305" s="44">
        <f>ROUND(AS305-AT305,2)</f>
        <v/>
      </c>
    </row>
    <row r="306">
      <c r="A306" s="43" t="n">
        <v>299</v>
      </c>
      <c r="B306" s="45">
        <f>EDATE(Plan!$C$7,A306-1)</f>
        <v/>
      </c>
      <c r="C306" s="46" t="n">
        <v>0</v>
      </c>
      <c r="D306" s="46">
        <f>SUMIF($H$6:$AU$6,"Interest",H306:AU306)</f>
        <v/>
      </c>
      <c r="E306" s="46">
        <f>SUMIF($H$6:$AU$6,"Min paid",H306:AU306)+SUMIF($H$6:$AU$6,"Extra paid",H306:AU306)</f>
        <v/>
      </c>
      <c r="F306" s="46">
        <f>SUMIF($H$6:$AU$6,"Balance",H306:AU306)</f>
        <v/>
      </c>
      <c r="G306" s="47">
        <f>IF(AND(F306&lt;=0.005,F305&gt;0.005),A306,"")</f>
        <v/>
      </c>
      <c r="H306" s="44">
        <f>ROUND(L305*N(Debts!$D$6)/12,2)</f>
        <v/>
      </c>
      <c r="I306" s="44">
        <f>MIN(N(Debts!$E$6),L305+H306)</f>
        <v/>
      </c>
      <c r="J306" s="44">
        <f>L305+H306-I306</f>
        <v/>
      </c>
      <c r="K306" s="44" t="n">
        <v>0</v>
      </c>
      <c r="L306" s="44">
        <f>ROUND(J306-K306,2)</f>
        <v/>
      </c>
      <c r="M306" s="44">
        <f>ROUND(Q305*N(Debts!$D$7)/12,2)</f>
        <v/>
      </c>
      <c r="N306" s="44">
        <f>MIN(N(Debts!$E$7),Q305+M306)</f>
        <v/>
      </c>
      <c r="O306" s="44">
        <f>Q305+M306-N306</f>
        <v/>
      </c>
      <c r="P306" s="44" t="n">
        <v>0</v>
      </c>
      <c r="Q306" s="44">
        <f>ROUND(O306-P306,2)</f>
        <v/>
      </c>
      <c r="R306" s="44">
        <f>ROUND(V305*N(Debts!$D$8)/12,2)</f>
        <v/>
      </c>
      <c r="S306" s="44">
        <f>MIN(N(Debts!$E$8),V305+R306)</f>
        <v/>
      </c>
      <c r="T306" s="44">
        <f>V305+R306-S306</f>
        <v/>
      </c>
      <c r="U306" s="44" t="n">
        <v>0</v>
      </c>
      <c r="V306" s="44">
        <f>ROUND(T306-U306,2)</f>
        <v/>
      </c>
      <c r="W306" s="44">
        <f>ROUND(AA305*N(Debts!$D$9)/12,2)</f>
        <v/>
      </c>
      <c r="X306" s="44">
        <f>MIN(N(Debts!$E$9),AA305+W306)</f>
        <v/>
      </c>
      <c r="Y306" s="44">
        <f>AA305+W306-X306</f>
        <v/>
      </c>
      <c r="Z306" s="44" t="n">
        <v>0</v>
      </c>
      <c r="AA306" s="44">
        <f>ROUND(Y306-Z306,2)</f>
        <v/>
      </c>
      <c r="AB306" s="44">
        <f>ROUND(AF305*N(Debts!$D$10)/12,2)</f>
        <v/>
      </c>
      <c r="AC306" s="44">
        <f>MIN(N(Debts!$E$10),AF305+AB306)</f>
        <v/>
      </c>
      <c r="AD306" s="44">
        <f>AF305+AB306-AC306</f>
        <v/>
      </c>
      <c r="AE306" s="44" t="n">
        <v>0</v>
      </c>
      <c r="AF306" s="44">
        <f>ROUND(AD306-AE306,2)</f>
        <v/>
      </c>
      <c r="AG306" s="44">
        <f>ROUND(AK305*N(Debts!$D$11)/12,2)</f>
        <v/>
      </c>
      <c r="AH306" s="44">
        <f>MIN(N(Debts!$E$11),AK305+AG306)</f>
        <v/>
      </c>
      <c r="AI306" s="44">
        <f>AK305+AG306-AH306</f>
        <v/>
      </c>
      <c r="AJ306" s="44" t="n">
        <v>0</v>
      </c>
      <c r="AK306" s="44">
        <f>ROUND(AI306-AJ306,2)</f>
        <v/>
      </c>
      <c r="AL306" s="44">
        <f>ROUND(AP305*N(Debts!$D$12)/12,2)</f>
        <v/>
      </c>
      <c r="AM306" s="44">
        <f>MIN(N(Debts!$E$12),AP305+AL306)</f>
        <v/>
      </c>
      <c r="AN306" s="44">
        <f>AP305+AL306-AM306</f>
        <v/>
      </c>
      <c r="AO306" s="44" t="n">
        <v>0</v>
      </c>
      <c r="AP306" s="44">
        <f>ROUND(AN306-AO306,2)</f>
        <v/>
      </c>
      <c r="AQ306" s="44">
        <f>ROUND(AU305*N(Debts!$D$13)/12,2)</f>
        <v/>
      </c>
      <c r="AR306" s="44">
        <f>MIN(N(Debts!$E$13),AU305+AQ306)</f>
        <v/>
      </c>
      <c r="AS306" s="44">
        <f>AU305+AQ306-AR306</f>
        <v/>
      </c>
      <c r="AT306" s="44" t="n">
        <v>0</v>
      </c>
      <c r="AU306" s="44">
        <f>ROUND(AS306-AT306,2)</f>
        <v/>
      </c>
    </row>
    <row r="307">
      <c r="A307" s="43" t="n">
        <v>300</v>
      </c>
      <c r="B307" s="45">
        <f>EDATE(Plan!$C$7,A307-1)</f>
        <v/>
      </c>
      <c r="C307" s="46" t="n">
        <v>0</v>
      </c>
      <c r="D307" s="46">
        <f>SUMIF($H$6:$AU$6,"Interest",H307:AU307)</f>
        <v/>
      </c>
      <c r="E307" s="46">
        <f>SUMIF($H$6:$AU$6,"Min paid",H307:AU307)+SUMIF($H$6:$AU$6,"Extra paid",H307:AU307)</f>
        <v/>
      </c>
      <c r="F307" s="46">
        <f>SUMIF($H$6:$AU$6,"Balance",H307:AU307)</f>
        <v/>
      </c>
      <c r="G307" s="47">
        <f>IF(AND(F307&lt;=0.005,F306&gt;0.005),A307,"")</f>
        <v/>
      </c>
      <c r="H307" s="44">
        <f>ROUND(L306*N(Debts!$D$6)/12,2)</f>
        <v/>
      </c>
      <c r="I307" s="44">
        <f>MIN(N(Debts!$E$6),L306+H307)</f>
        <v/>
      </c>
      <c r="J307" s="44">
        <f>L306+H307-I307</f>
        <v/>
      </c>
      <c r="K307" s="44" t="n">
        <v>0</v>
      </c>
      <c r="L307" s="44">
        <f>ROUND(J307-K307,2)</f>
        <v/>
      </c>
      <c r="M307" s="44">
        <f>ROUND(Q306*N(Debts!$D$7)/12,2)</f>
        <v/>
      </c>
      <c r="N307" s="44">
        <f>MIN(N(Debts!$E$7),Q306+M307)</f>
        <v/>
      </c>
      <c r="O307" s="44">
        <f>Q306+M307-N307</f>
        <v/>
      </c>
      <c r="P307" s="44" t="n">
        <v>0</v>
      </c>
      <c r="Q307" s="44">
        <f>ROUND(O307-P307,2)</f>
        <v/>
      </c>
      <c r="R307" s="44">
        <f>ROUND(V306*N(Debts!$D$8)/12,2)</f>
        <v/>
      </c>
      <c r="S307" s="44">
        <f>MIN(N(Debts!$E$8),V306+R307)</f>
        <v/>
      </c>
      <c r="T307" s="44">
        <f>V306+R307-S307</f>
        <v/>
      </c>
      <c r="U307" s="44" t="n">
        <v>0</v>
      </c>
      <c r="V307" s="44">
        <f>ROUND(T307-U307,2)</f>
        <v/>
      </c>
      <c r="W307" s="44">
        <f>ROUND(AA306*N(Debts!$D$9)/12,2)</f>
        <v/>
      </c>
      <c r="X307" s="44">
        <f>MIN(N(Debts!$E$9),AA306+W307)</f>
        <v/>
      </c>
      <c r="Y307" s="44">
        <f>AA306+W307-X307</f>
        <v/>
      </c>
      <c r="Z307" s="44" t="n">
        <v>0</v>
      </c>
      <c r="AA307" s="44">
        <f>ROUND(Y307-Z307,2)</f>
        <v/>
      </c>
      <c r="AB307" s="44">
        <f>ROUND(AF306*N(Debts!$D$10)/12,2)</f>
        <v/>
      </c>
      <c r="AC307" s="44">
        <f>MIN(N(Debts!$E$10),AF306+AB307)</f>
        <v/>
      </c>
      <c r="AD307" s="44">
        <f>AF306+AB307-AC307</f>
        <v/>
      </c>
      <c r="AE307" s="44" t="n">
        <v>0</v>
      </c>
      <c r="AF307" s="44">
        <f>ROUND(AD307-AE307,2)</f>
        <v/>
      </c>
      <c r="AG307" s="44">
        <f>ROUND(AK306*N(Debts!$D$11)/12,2)</f>
        <v/>
      </c>
      <c r="AH307" s="44">
        <f>MIN(N(Debts!$E$11),AK306+AG307)</f>
        <v/>
      </c>
      <c r="AI307" s="44">
        <f>AK306+AG307-AH307</f>
        <v/>
      </c>
      <c r="AJ307" s="44" t="n">
        <v>0</v>
      </c>
      <c r="AK307" s="44">
        <f>ROUND(AI307-AJ307,2)</f>
        <v/>
      </c>
      <c r="AL307" s="44">
        <f>ROUND(AP306*N(Debts!$D$12)/12,2)</f>
        <v/>
      </c>
      <c r="AM307" s="44">
        <f>MIN(N(Debts!$E$12),AP306+AL307)</f>
        <v/>
      </c>
      <c r="AN307" s="44">
        <f>AP306+AL307-AM307</f>
        <v/>
      </c>
      <c r="AO307" s="44" t="n">
        <v>0</v>
      </c>
      <c r="AP307" s="44">
        <f>ROUND(AN307-AO307,2)</f>
        <v/>
      </c>
      <c r="AQ307" s="44">
        <f>ROUND(AU306*N(Debts!$D$13)/12,2)</f>
        <v/>
      </c>
      <c r="AR307" s="44">
        <f>MIN(N(Debts!$E$13),AU306+AQ307)</f>
        <v/>
      </c>
      <c r="AS307" s="44">
        <f>AU306+AQ307-AR307</f>
        <v/>
      </c>
      <c r="AT307" s="44" t="n">
        <v>0</v>
      </c>
      <c r="AU307" s="44">
        <f>ROUND(AS307-AT307,2)</f>
        <v/>
      </c>
    </row>
    <row r="308">
      <c r="A308" s="43" t="n">
        <v>301</v>
      </c>
      <c r="B308" s="45">
        <f>EDATE(Plan!$C$7,A308-1)</f>
        <v/>
      </c>
      <c r="C308" s="46" t="n">
        <v>0</v>
      </c>
      <c r="D308" s="46">
        <f>SUMIF($H$6:$AU$6,"Interest",H308:AU308)</f>
        <v/>
      </c>
      <c r="E308" s="46">
        <f>SUMIF($H$6:$AU$6,"Min paid",H308:AU308)+SUMIF($H$6:$AU$6,"Extra paid",H308:AU308)</f>
        <v/>
      </c>
      <c r="F308" s="46">
        <f>SUMIF($H$6:$AU$6,"Balance",H308:AU308)</f>
        <v/>
      </c>
      <c r="G308" s="47">
        <f>IF(AND(F308&lt;=0.005,F307&gt;0.005),A308,"")</f>
        <v/>
      </c>
      <c r="H308" s="44">
        <f>ROUND(L307*N(Debts!$D$6)/12,2)</f>
        <v/>
      </c>
      <c r="I308" s="44">
        <f>MIN(N(Debts!$E$6),L307+H308)</f>
        <v/>
      </c>
      <c r="J308" s="44">
        <f>L307+H308-I308</f>
        <v/>
      </c>
      <c r="K308" s="44" t="n">
        <v>0</v>
      </c>
      <c r="L308" s="44">
        <f>ROUND(J308-K308,2)</f>
        <v/>
      </c>
      <c r="M308" s="44">
        <f>ROUND(Q307*N(Debts!$D$7)/12,2)</f>
        <v/>
      </c>
      <c r="N308" s="44">
        <f>MIN(N(Debts!$E$7),Q307+M308)</f>
        <v/>
      </c>
      <c r="O308" s="44">
        <f>Q307+M308-N308</f>
        <v/>
      </c>
      <c r="P308" s="44" t="n">
        <v>0</v>
      </c>
      <c r="Q308" s="44">
        <f>ROUND(O308-P308,2)</f>
        <v/>
      </c>
      <c r="R308" s="44">
        <f>ROUND(V307*N(Debts!$D$8)/12,2)</f>
        <v/>
      </c>
      <c r="S308" s="44">
        <f>MIN(N(Debts!$E$8),V307+R308)</f>
        <v/>
      </c>
      <c r="T308" s="44">
        <f>V307+R308-S308</f>
        <v/>
      </c>
      <c r="U308" s="44" t="n">
        <v>0</v>
      </c>
      <c r="V308" s="44">
        <f>ROUND(T308-U308,2)</f>
        <v/>
      </c>
      <c r="W308" s="44">
        <f>ROUND(AA307*N(Debts!$D$9)/12,2)</f>
        <v/>
      </c>
      <c r="X308" s="44">
        <f>MIN(N(Debts!$E$9),AA307+W308)</f>
        <v/>
      </c>
      <c r="Y308" s="44">
        <f>AA307+W308-X308</f>
        <v/>
      </c>
      <c r="Z308" s="44" t="n">
        <v>0</v>
      </c>
      <c r="AA308" s="44">
        <f>ROUND(Y308-Z308,2)</f>
        <v/>
      </c>
      <c r="AB308" s="44">
        <f>ROUND(AF307*N(Debts!$D$10)/12,2)</f>
        <v/>
      </c>
      <c r="AC308" s="44">
        <f>MIN(N(Debts!$E$10),AF307+AB308)</f>
        <v/>
      </c>
      <c r="AD308" s="44">
        <f>AF307+AB308-AC308</f>
        <v/>
      </c>
      <c r="AE308" s="44" t="n">
        <v>0</v>
      </c>
      <c r="AF308" s="44">
        <f>ROUND(AD308-AE308,2)</f>
        <v/>
      </c>
      <c r="AG308" s="44">
        <f>ROUND(AK307*N(Debts!$D$11)/12,2)</f>
        <v/>
      </c>
      <c r="AH308" s="44">
        <f>MIN(N(Debts!$E$11),AK307+AG308)</f>
        <v/>
      </c>
      <c r="AI308" s="44">
        <f>AK307+AG308-AH308</f>
        <v/>
      </c>
      <c r="AJ308" s="44" t="n">
        <v>0</v>
      </c>
      <c r="AK308" s="44">
        <f>ROUND(AI308-AJ308,2)</f>
        <v/>
      </c>
      <c r="AL308" s="44">
        <f>ROUND(AP307*N(Debts!$D$12)/12,2)</f>
        <v/>
      </c>
      <c r="AM308" s="44">
        <f>MIN(N(Debts!$E$12),AP307+AL308)</f>
        <v/>
      </c>
      <c r="AN308" s="44">
        <f>AP307+AL308-AM308</f>
        <v/>
      </c>
      <c r="AO308" s="44" t="n">
        <v>0</v>
      </c>
      <c r="AP308" s="44">
        <f>ROUND(AN308-AO308,2)</f>
        <v/>
      </c>
      <c r="AQ308" s="44">
        <f>ROUND(AU307*N(Debts!$D$13)/12,2)</f>
        <v/>
      </c>
      <c r="AR308" s="44">
        <f>MIN(N(Debts!$E$13),AU307+AQ308)</f>
        <v/>
      </c>
      <c r="AS308" s="44">
        <f>AU307+AQ308-AR308</f>
        <v/>
      </c>
      <c r="AT308" s="44" t="n">
        <v>0</v>
      </c>
      <c r="AU308" s="44">
        <f>ROUND(AS308-AT308,2)</f>
        <v/>
      </c>
    </row>
    <row r="309">
      <c r="A309" s="43" t="n">
        <v>302</v>
      </c>
      <c r="B309" s="45">
        <f>EDATE(Plan!$C$7,A309-1)</f>
        <v/>
      </c>
      <c r="C309" s="46" t="n">
        <v>0</v>
      </c>
      <c r="D309" s="46">
        <f>SUMIF($H$6:$AU$6,"Interest",H309:AU309)</f>
        <v/>
      </c>
      <c r="E309" s="46">
        <f>SUMIF($H$6:$AU$6,"Min paid",H309:AU309)+SUMIF($H$6:$AU$6,"Extra paid",H309:AU309)</f>
        <v/>
      </c>
      <c r="F309" s="46">
        <f>SUMIF($H$6:$AU$6,"Balance",H309:AU309)</f>
        <v/>
      </c>
      <c r="G309" s="47">
        <f>IF(AND(F309&lt;=0.005,F308&gt;0.005),A309,"")</f>
        <v/>
      </c>
      <c r="H309" s="44">
        <f>ROUND(L308*N(Debts!$D$6)/12,2)</f>
        <v/>
      </c>
      <c r="I309" s="44">
        <f>MIN(N(Debts!$E$6),L308+H309)</f>
        <v/>
      </c>
      <c r="J309" s="44">
        <f>L308+H309-I309</f>
        <v/>
      </c>
      <c r="K309" s="44" t="n">
        <v>0</v>
      </c>
      <c r="L309" s="44">
        <f>ROUND(J309-K309,2)</f>
        <v/>
      </c>
      <c r="M309" s="44">
        <f>ROUND(Q308*N(Debts!$D$7)/12,2)</f>
        <v/>
      </c>
      <c r="N309" s="44">
        <f>MIN(N(Debts!$E$7),Q308+M309)</f>
        <v/>
      </c>
      <c r="O309" s="44">
        <f>Q308+M309-N309</f>
        <v/>
      </c>
      <c r="P309" s="44" t="n">
        <v>0</v>
      </c>
      <c r="Q309" s="44">
        <f>ROUND(O309-P309,2)</f>
        <v/>
      </c>
      <c r="R309" s="44">
        <f>ROUND(V308*N(Debts!$D$8)/12,2)</f>
        <v/>
      </c>
      <c r="S309" s="44">
        <f>MIN(N(Debts!$E$8),V308+R309)</f>
        <v/>
      </c>
      <c r="T309" s="44">
        <f>V308+R309-S309</f>
        <v/>
      </c>
      <c r="U309" s="44" t="n">
        <v>0</v>
      </c>
      <c r="V309" s="44">
        <f>ROUND(T309-U309,2)</f>
        <v/>
      </c>
      <c r="W309" s="44">
        <f>ROUND(AA308*N(Debts!$D$9)/12,2)</f>
        <v/>
      </c>
      <c r="X309" s="44">
        <f>MIN(N(Debts!$E$9),AA308+W309)</f>
        <v/>
      </c>
      <c r="Y309" s="44">
        <f>AA308+W309-X309</f>
        <v/>
      </c>
      <c r="Z309" s="44" t="n">
        <v>0</v>
      </c>
      <c r="AA309" s="44">
        <f>ROUND(Y309-Z309,2)</f>
        <v/>
      </c>
      <c r="AB309" s="44">
        <f>ROUND(AF308*N(Debts!$D$10)/12,2)</f>
        <v/>
      </c>
      <c r="AC309" s="44">
        <f>MIN(N(Debts!$E$10),AF308+AB309)</f>
        <v/>
      </c>
      <c r="AD309" s="44">
        <f>AF308+AB309-AC309</f>
        <v/>
      </c>
      <c r="AE309" s="44" t="n">
        <v>0</v>
      </c>
      <c r="AF309" s="44">
        <f>ROUND(AD309-AE309,2)</f>
        <v/>
      </c>
      <c r="AG309" s="44">
        <f>ROUND(AK308*N(Debts!$D$11)/12,2)</f>
        <v/>
      </c>
      <c r="AH309" s="44">
        <f>MIN(N(Debts!$E$11),AK308+AG309)</f>
        <v/>
      </c>
      <c r="AI309" s="44">
        <f>AK308+AG309-AH309</f>
        <v/>
      </c>
      <c r="AJ309" s="44" t="n">
        <v>0</v>
      </c>
      <c r="AK309" s="44">
        <f>ROUND(AI309-AJ309,2)</f>
        <v/>
      </c>
      <c r="AL309" s="44">
        <f>ROUND(AP308*N(Debts!$D$12)/12,2)</f>
        <v/>
      </c>
      <c r="AM309" s="44">
        <f>MIN(N(Debts!$E$12),AP308+AL309)</f>
        <v/>
      </c>
      <c r="AN309" s="44">
        <f>AP308+AL309-AM309</f>
        <v/>
      </c>
      <c r="AO309" s="44" t="n">
        <v>0</v>
      </c>
      <c r="AP309" s="44">
        <f>ROUND(AN309-AO309,2)</f>
        <v/>
      </c>
      <c r="AQ309" s="44">
        <f>ROUND(AU308*N(Debts!$D$13)/12,2)</f>
        <v/>
      </c>
      <c r="AR309" s="44">
        <f>MIN(N(Debts!$E$13),AU308+AQ309)</f>
        <v/>
      </c>
      <c r="AS309" s="44">
        <f>AU308+AQ309-AR309</f>
        <v/>
      </c>
      <c r="AT309" s="44" t="n">
        <v>0</v>
      </c>
      <c r="AU309" s="44">
        <f>ROUND(AS309-AT309,2)</f>
        <v/>
      </c>
    </row>
    <row r="310">
      <c r="A310" s="43" t="n">
        <v>303</v>
      </c>
      <c r="B310" s="45">
        <f>EDATE(Plan!$C$7,A310-1)</f>
        <v/>
      </c>
      <c r="C310" s="46" t="n">
        <v>0</v>
      </c>
      <c r="D310" s="46">
        <f>SUMIF($H$6:$AU$6,"Interest",H310:AU310)</f>
        <v/>
      </c>
      <c r="E310" s="46">
        <f>SUMIF($H$6:$AU$6,"Min paid",H310:AU310)+SUMIF($H$6:$AU$6,"Extra paid",H310:AU310)</f>
        <v/>
      </c>
      <c r="F310" s="46">
        <f>SUMIF($H$6:$AU$6,"Balance",H310:AU310)</f>
        <v/>
      </c>
      <c r="G310" s="47">
        <f>IF(AND(F310&lt;=0.005,F309&gt;0.005),A310,"")</f>
        <v/>
      </c>
      <c r="H310" s="44">
        <f>ROUND(L309*N(Debts!$D$6)/12,2)</f>
        <v/>
      </c>
      <c r="I310" s="44">
        <f>MIN(N(Debts!$E$6),L309+H310)</f>
        <v/>
      </c>
      <c r="J310" s="44">
        <f>L309+H310-I310</f>
        <v/>
      </c>
      <c r="K310" s="44" t="n">
        <v>0</v>
      </c>
      <c r="L310" s="44">
        <f>ROUND(J310-K310,2)</f>
        <v/>
      </c>
      <c r="M310" s="44">
        <f>ROUND(Q309*N(Debts!$D$7)/12,2)</f>
        <v/>
      </c>
      <c r="N310" s="44">
        <f>MIN(N(Debts!$E$7),Q309+M310)</f>
        <v/>
      </c>
      <c r="O310" s="44">
        <f>Q309+M310-N310</f>
        <v/>
      </c>
      <c r="P310" s="44" t="n">
        <v>0</v>
      </c>
      <c r="Q310" s="44">
        <f>ROUND(O310-P310,2)</f>
        <v/>
      </c>
      <c r="R310" s="44">
        <f>ROUND(V309*N(Debts!$D$8)/12,2)</f>
        <v/>
      </c>
      <c r="S310" s="44">
        <f>MIN(N(Debts!$E$8),V309+R310)</f>
        <v/>
      </c>
      <c r="T310" s="44">
        <f>V309+R310-S310</f>
        <v/>
      </c>
      <c r="U310" s="44" t="n">
        <v>0</v>
      </c>
      <c r="V310" s="44">
        <f>ROUND(T310-U310,2)</f>
        <v/>
      </c>
      <c r="W310" s="44">
        <f>ROUND(AA309*N(Debts!$D$9)/12,2)</f>
        <v/>
      </c>
      <c r="X310" s="44">
        <f>MIN(N(Debts!$E$9),AA309+W310)</f>
        <v/>
      </c>
      <c r="Y310" s="44">
        <f>AA309+W310-X310</f>
        <v/>
      </c>
      <c r="Z310" s="44" t="n">
        <v>0</v>
      </c>
      <c r="AA310" s="44">
        <f>ROUND(Y310-Z310,2)</f>
        <v/>
      </c>
      <c r="AB310" s="44">
        <f>ROUND(AF309*N(Debts!$D$10)/12,2)</f>
        <v/>
      </c>
      <c r="AC310" s="44">
        <f>MIN(N(Debts!$E$10),AF309+AB310)</f>
        <v/>
      </c>
      <c r="AD310" s="44">
        <f>AF309+AB310-AC310</f>
        <v/>
      </c>
      <c r="AE310" s="44" t="n">
        <v>0</v>
      </c>
      <c r="AF310" s="44">
        <f>ROUND(AD310-AE310,2)</f>
        <v/>
      </c>
      <c r="AG310" s="44">
        <f>ROUND(AK309*N(Debts!$D$11)/12,2)</f>
        <v/>
      </c>
      <c r="AH310" s="44">
        <f>MIN(N(Debts!$E$11),AK309+AG310)</f>
        <v/>
      </c>
      <c r="AI310" s="44">
        <f>AK309+AG310-AH310</f>
        <v/>
      </c>
      <c r="AJ310" s="44" t="n">
        <v>0</v>
      </c>
      <c r="AK310" s="44">
        <f>ROUND(AI310-AJ310,2)</f>
        <v/>
      </c>
      <c r="AL310" s="44">
        <f>ROUND(AP309*N(Debts!$D$12)/12,2)</f>
        <v/>
      </c>
      <c r="AM310" s="44">
        <f>MIN(N(Debts!$E$12),AP309+AL310)</f>
        <v/>
      </c>
      <c r="AN310" s="44">
        <f>AP309+AL310-AM310</f>
        <v/>
      </c>
      <c r="AO310" s="44" t="n">
        <v>0</v>
      </c>
      <c r="AP310" s="44">
        <f>ROUND(AN310-AO310,2)</f>
        <v/>
      </c>
      <c r="AQ310" s="44">
        <f>ROUND(AU309*N(Debts!$D$13)/12,2)</f>
        <v/>
      </c>
      <c r="AR310" s="44">
        <f>MIN(N(Debts!$E$13),AU309+AQ310)</f>
        <v/>
      </c>
      <c r="AS310" s="44">
        <f>AU309+AQ310-AR310</f>
        <v/>
      </c>
      <c r="AT310" s="44" t="n">
        <v>0</v>
      </c>
      <c r="AU310" s="44">
        <f>ROUND(AS310-AT310,2)</f>
        <v/>
      </c>
    </row>
    <row r="311">
      <c r="A311" s="43" t="n">
        <v>304</v>
      </c>
      <c r="B311" s="45">
        <f>EDATE(Plan!$C$7,A311-1)</f>
        <v/>
      </c>
      <c r="C311" s="46" t="n">
        <v>0</v>
      </c>
      <c r="D311" s="46">
        <f>SUMIF($H$6:$AU$6,"Interest",H311:AU311)</f>
        <v/>
      </c>
      <c r="E311" s="46">
        <f>SUMIF($H$6:$AU$6,"Min paid",H311:AU311)+SUMIF($H$6:$AU$6,"Extra paid",H311:AU311)</f>
        <v/>
      </c>
      <c r="F311" s="46">
        <f>SUMIF($H$6:$AU$6,"Balance",H311:AU311)</f>
        <v/>
      </c>
      <c r="G311" s="47">
        <f>IF(AND(F311&lt;=0.005,F310&gt;0.005),A311,"")</f>
        <v/>
      </c>
      <c r="H311" s="44">
        <f>ROUND(L310*N(Debts!$D$6)/12,2)</f>
        <v/>
      </c>
      <c r="I311" s="44">
        <f>MIN(N(Debts!$E$6),L310+H311)</f>
        <v/>
      </c>
      <c r="J311" s="44">
        <f>L310+H311-I311</f>
        <v/>
      </c>
      <c r="K311" s="44" t="n">
        <v>0</v>
      </c>
      <c r="L311" s="44">
        <f>ROUND(J311-K311,2)</f>
        <v/>
      </c>
      <c r="M311" s="44">
        <f>ROUND(Q310*N(Debts!$D$7)/12,2)</f>
        <v/>
      </c>
      <c r="N311" s="44">
        <f>MIN(N(Debts!$E$7),Q310+M311)</f>
        <v/>
      </c>
      <c r="O311" s="44">
        <f>Q310+M311-N311</f>
        <v/>
      </c>
      <c r="P311" s="44" t="n">
        <v>0</v>
      </c>
      <c r="Q311" s="44">
        <f>ROUND(O311-P311,2)</f>
        <v/>
      </c>
      <c r="R311" s="44">
        <f>ROUND(V310*N(Debts!$D$8)/12,2)</f>
        <v/>
      </c>
      <c r="S311" s="44">
        <f>MIN(N(Debts!$E$8),V310+R311)</f>
        <v/>
      </c>
      <c r="T311" s="44">
        <f>V310+R311-S311</f>
        <v/>
      </c>
      <c r="U311" s="44" t="n">
        <v>0</v>
      </c>
      <c r="V311" s="44">
        <f>ROUND(T311-U311,2)</f>
        <v/>
      </c>
      <c r="W311" s="44">
        <f>ROUND(AA310*N(Debts!$D$9)/12,2)</f>
        <v/>
      </c>
      <c r="X311" s="44">
        <f>MIN(N(Debts!$E$9),AA310+W311)</f>
        <v/>
      </c>
      <c r="Y311" s="44">
        <f>AA310+W311-X311</f>
        <v/>
      </c>
      <c r="Z311" s="44" t="n">
        <v>0</v>
      </c>
      <c r="AA311" s="44">
        <f>ROUND(Y311-Z311,2)</f>
        <v/>
      </c>
      <c r="AB311" s="44">
        <f>ROUND(AF310*N(Debts!$D$10)/12,2)</f>
        <v/>
      </c>
      <c r="AC311" s="44">
        <f>MIN(N(Debts!$E$10),AF310+AB311)</f>
        <v/>
      </c>
      <c r="AD311" s="44">
        <f>AF310+AB311-AC311</f>
        <v/>
      </c>
      <c r="AE311" s="44" t="n">
        <v>0</v>
      </c>
      <c r="AF311" s="44">
        <f>ROUND(AD311-AE311,2)</f>
        <v/>
      </c>
      <c r="AG311" s="44">
        <f>ROUND(AK310*N(Debts!$D$11)/12,2)</f>
        <v/>
      </c>
      <c r="AH311" s="44">
        <f>MIN(N(Debts!$E$11),AK310+AG311)</f>
        <v/>
      </c>
      <c r="AI311" s="44">
        <f>AK310+AG311-AH311</f>
        <v/>
      </c>
      <c r="AJ311" s="44" t="n">
        <v>0</v>
      </c>
      <c r="AK311" s="44">
        <f>ROUND(AI311-AJ311,2)</f>
        <v/>
      </c>
      <c r="AL311" s="44">
        <f>ROUND(AP310*N(Debts!$D$12)/12,2)</f>
        <v/>
      </c>
      <c r="AM311" s="44">
        <f>MIN(N(Debts!$E$12),AP310+AL311)</f>
        <v/>
      </c>
      <c r="AN311" s="44">
        <f>AP310+AL311-AM311</f>
        <v/>
      </c>
      <c r="AO311" s="44" t="n">
        <v>0</v>
      </c>
      <c r="AP311" s="44">
        <f>ROUND(AN311-AO311,2)</f>
        <v/>
      </c>
      <c r="AQ311" s="44">
        <f>ROUND(AU310*N(Debts!$D$13)/12,2)</f>
        <v/>
      </c>
      <c r="AR311" s="44">
        <f>MIN(N(Debts!$E$13),AU310+AQ311)</f>
        <v/>
      </c>
      <c r="AS311" s="44">
        <f>AU310+AQ311-AR311</f>
        <v/>
      </c>
      <c r="AT311" s="44" t="n">
        <v>0</v>
      </c>
      <c r="AU311" s="44">
        <f>ROUND(AS311-AT311,2)</f>
        <v/>
      </c>
    </row>
    <row r="312">
      <c r="A312" s="43" t="n">
        <v>305</v>
      </c>
      <c r="B312" s="45">
        <f>EDATE(Plan!$C$7,A312-1)</f>
        <v/>
      </c>
      <c r="C312" s="46" t="n">
        <v>0</v>
      </c>
      <c r="D312" s="46">
        <f>SUMIF($H$6:$AU$6,"Interest",H312:AU312)</f>
        <v/>
      </c>
      <c r="E312" s="46">
        <f>SUMIF($H$6:$AU$6,"Min paid",H312:AU312)+SUMIF($H$6:$AU$6,"Extra paid",H312:AU312)</f>
        <v/>
      </c>
      <c r="F312" s="46">
        <f>SUMIF($H$6:$AU$6,"Balance",H312:AU312)</f>
        <v/>
      </c>
      <c r="G312" s="47">
        <f>IF(AND(F312&lt;=0.005,F311&gt;0.005),A312,"")</f>
        <v/>
      </c>
      <c r="H312" s="44">
        <f>ROUND(L311*N(Debts!$D$6)/12,2)</f>
        <v/>
      </c>
      <c r="I312" s="44">
        <f>MIN(N(Debts!$E$6),L311+H312)</f>
        <v/>
      </c>
      <c r="J312" s="44">
        <f>L311+H312-I312</f>
        <v/>
      </c>
      <c r="K312" s="44" t="n">
        <v>0</v>
      </c>
      <c r="L312" s="44">
        <f>ROUND(J312-K312,2)</f>
        <v/>
      </c>
      <c r="M312" s="44">
        <f>ROUND(Q311*N(Debts!$D$7)/12,2)</f>
        <v/>
      </c>
      <c r="N312" s="44">
        <f>MIN(N(Debts!$E$7),Q311+M312)</f>
        <v/>
      </c>
      <c r="O312" s="44">
        <f>Q311+M312-N312</f>
        <v/>
      </c>
      <c r="P312" s="44" t="n">
        <v>0</v>
      </c>
      <c r="Q312" s="44">
        <f>ROUND(O312-P312,2)</f>
        <v/>
      </c>
      <c r="R312" s="44">
        <f>ROUND(V311*N(Debts!$D$8)/12,2)</f>
        <v/>
      </c>
      <c r="S312" s="44">
        <f>MIN(N(Debts!$E$8),V311+R312)</f>
        <v/>
      </c>
      <c r="T312" s="44">
        <f>V311+R312-S312</f>
        <v/>
      </c>
      <c r="U312" s="44" t="n">
        <v>0</v>
      </c>
      <c r="V312" s="44">
        <f>ROUND(T312-U312,2)</f>
        <v/>
      </c>
      <c r="W312" s="44">
        <f>ROUND(AA311*N(Debts!$D$9)/12,2)</f>
        <v/>
      </c>
      <c r="X312" s="44">
        <f>MIN(N(Debts!$E$9),AA311+W312)</f>
        <v/>
      </c>
      <c r="Y312" s="44">
        <f>AA311+W312-X312</f>
        <v/>
      </c>
      <c r="Z312" s="44" t="n">
        <v>0</v>
      </c>
      <c r="AA312" s="44">
        <f>ROUND(Y312-Z312,2)</f>
        <v/>
      </c>
      <c r="AB312" s="44">
        <f>ROUND(AF311*N(Debts!$D$10)/12,2)</f>
        <v/>
      </c>
      <c r="AC312" s="44">
        <f>MIN(N(Debts!$E$10),AF311+AB312)</f>
        <v/>
      </c>
      <c r="AD312" s="44">
        <f>AF311+AB312-AC312</f>
        <v/>
      </c>
      <c r="AE312" s="44" t="n">
        <v>0</v>
      </c>
      <c r="AF312" s="44">
        <f>ROUND(AD312-AE312,2)</f>
        <v/>
      </c>
      <c r="AG312" s="44">
        <f>ROUND(AK311*N(Debts!$D$11)/12,2)</f>
        <v/>
      </c>
      <c r="AH312" s="44">
        <f>MIN(N(Debts!$E$11),AK311+AG312)</f>
        <v/>
      </c>
      <c r="AI312" s="44">
        <f>AK311+AG312-AH312</f>
        <v/>
      </c>
      <c r="AJ312" s="44" t="n">
        <v>0</v>
      </c>
      <c r="AK312" s="44">
        <f>ROUND(AI312-AJ312,2)</f>
        <v/>
      </c>
      <c r="AL312" s="44">
        <f>ROUND(AP311*N(Debts!$D$12)/12,2)</f>
        <v/>
      </c>
      <c r="AM312" s="44">
        <f>MIN(N(Debts!$E$12),AP311+AL312)</f>
        <v/>
      </c>
      <c r="AN312" s="44">
        <f>AP311+AL312-AM312</f>
        <v/>
      </c>
      <c r="AO312" s="44" t="n">
        <v>0</v>
      </c>
      <c r="AP312" s="44">
        <f>ROUND(AN312-AO312,2)</f>
        <v/>
      </c>
      <c r="AQ312" s="44">
        <f>ROUND(AU311*N(Debts!$D$13)/12,2)</f>
        <v/>
      </c>
      <c r="AR312" s="44">
        <f>MIN(N(Debts!$E$13),AU311+AQ312)</f>
        <v/>
      </c>
      <c r="AS312" s="44">
        <f>AU311+AQ312-AR312</f>
        <v/>
      </c>
      <c r="AT312" s="44" t="n">
        <v>0</v>
      </c>
      <c r="AU312" s="44">
        <f>ROUND(AS312-AT312,2)</f>
        <v/>
      </c>
    </row>
    <row r="313">
      <c r="A313" s="43" t="n">
        <v>306</v>
      </c>
      <c r="B313" s="45">
        <f>EDATE(Plan!$C$7,A313-1)</f>
        <v/>
      </c>
      <c r="C313" s="46" t="n">
        <v>0</v>
      </c>
      <c r="D313" s="46">
        <f>SUMIF($H$6:$AU$6,"Interest",H313:AU313)</f>
        <v/>
      </c>
      <c r="E313" s="46">
        <f>SUMIF($H$6:$AU$6,"Min paid",H313:AU313)+SUMIF($H$6:$AU$6,"Extra paid",H313:AU313)</f>
        <v/>
      </c>
      <c r="F313" s="46">
        <f>SUMIF($H$6:$AU$6,"Balance",H313:AU313)</f>
        <v/>
      </c>
      <c r="G313" s="47">
        <f>IF(AND(F313&lt;=0.005,F312&gt;0.005),A313,"")</f>
        <v/>
      </c>
      <c r="H313" s="44">
        <f>ROUND(L312*N(Debts!$D$6)/12,2)</f>
        <v/>
      </c>
      <c r="I313" s="44">
        <f>MIN(N(Debts!$E$6),L312+H313)</f>
        <v/>
      </c>
      <c r="J313" s="44">
        <f>L312+H313-I313</f>
        <v/>
      </c>
      <c r="K313" s="44" t="n">
        <v>0</v>
      </c>
      <c r="L313" s="44">
        <f>ROUND(J313-K313,2)</f>
        <v/>
      </c>
      <c r="M313" s="44">
        <f>ROUND(Q312*N(Debts!$D$7)/12,2)</f>
        <v/>
      </c>
      <c r="N313" s="44">
        <f>MIN(N(Debts!$E$7),Q312+M313)</f>
        <v/>
      </c>
      <c r="O313" s="44">
        <f>Q312+M313-N313</f>
        <v/>
      </c>
      <c r="P313" s="44" t="n">
        <v>0</v>
      </c>
      <c r="Q313" s="44">
        <f>ROUND(O313-P313,2)</f>
        <v/>
      </c>
      <c r="R313" s="44">
        <f>ROUND(V312*N(Debts!$D$8)/12,2)</f>
        <v/>
      </c>
      <c r="S313" s="44">
        <f>MIN(N(Debts!$E$8),V312+R313)</f>
        <v/>
      </c>
      <c r="T313" s="44">
        <f>V312+R313-S313</f>
        <v/>
      </c>
      <c r="U313" s="44" t="n">
        <v>0</v>
      </c>
      <c r="V313" s="44">
        <f>ROUND(T313-U313,2)</f>
        <v/>
      </c>
      <c r="W313" s="44">
        <f>ROUND(AA312*N(Debts!$D$9)/12,2)</f>
        <v/>
      </c>
      <c r="X313" s="44">
        <f>MIN(N(Debts!$E$9),AA312+W313)</f>
        <v/>
      </c>
      <c r="Y313" s="44">
        <f>AA312+W313-X313</f>
        <v/>
      </c>
      <c r="Z313" s="44" t="n">
        <v>0</v>
      </c>
      <c r="AA313" s="44">
        <f>ROUND(Y313-Z313,2)</f>
        <v/>
      </c>
      <c r="AB313" s="44">
        <f>ROUND(AF312*N(Debts!$D$10)/12,2)</f>
        <v/>
      </c>
      <c r="AC313" s="44">
        <f>MIN(N(Debts!$E$10),AF312+AB313)</f>
        <v/>
      </c>
      <c r="AD313" s="44">
        <f>AF312+AB313-AC313</f>
        <v/>
      </c>
      <c r="AE313" s="44" t="n">
        <v>0</v>
      </c>
      <c r="AF313" s="44">
        <f>ROUND(AD313-AE313,2)</f>
        <v/>
      </c>
      <c r="AG313" s="44">
        <f>ROUND(AK312*N(Debts!$D$11)/12,2)</f>
        <v/>
      </c>
      <c r="AH313" s="44">
        <f>MIN(N(Debts!$E$11),AK312+AG313)</f>
        <v/>
      </c>
      <c r="AI313" s="44">
        <f>AK312+AG313-AH313</f>
        <v/>
      </c>
      <c r="AJ313" s="44" t="n">
        <v>0</v>
      </c>
      <c r="AK313" s="44">
        <f>ROUND(AI313-AJ313,2)</f>
        <v/>
      </c>
      <c r="AL313" s="44">
        <f>ROUND(AP312*N(Debts!$D$12)/12,2)</f>
        <v/>
      </c>
      <c r="AM313" s="44">
        <f>MIN(N(Debts!$E$12),AP312+AL313)</f>
        <v/>
      </c>
      <c r="AN313" s="44">
        <f>AP312+AL313-AM313</f>
        <v/>
      </c>
      <c r="AO313" s="44" t="n">
        <v>0</v>
      </c>
      <c r="AP313" s="44">
        <f>ROUND(AN313-AO313,2)</f>
        <v/>
      </c>
      <c r="AQ313" s="44">
        <f>ROUND(AU312*N(Debts!$D$13)/12,2)</f>
        <v/>
      </c>
      <c r="AR313" s="44">
        <f>MIN(N(Debts!$E$13),AU312+AQ313)</f>
        <v/>
      </c>
      <c r="AS313" s="44">
        <f>AU312+AQ313-AR313</f>
        <v/>
      </c>
      <c r="AT313" s="44" t="n">
        <v>0</v>
      </c>
      <c r="AU313" s="44">
        <f>ROUND(AS313-AT313,2)</f>
        <v/>
      </c>
    </row>
    <row r="314">
      <c r="A314" s="43" t="n">
        <v>307</v>
      </c>
      <c r="B314" s="45">
        <f>EDATE(Plan!$C$7,A314-1)</f>
        <v/>
      </c>
      <c r="C314" s="46" t="n">
        <v>0</v>
      </c>
      <c r="D314" s="46">
        <f>SUMIF($H$6:$AU$6,"Interest",H314:AU314)</f>
        <v/>
      </c>
      <c r="E314" s="46">
        <f>SUMIF($H$6:$AU$6,"Min paid",H314:AU314)+SUMIF($H$6:$AU$6,"Extra paid",H314:AU314)</f>
        <v/>
      </c>
      <c r="F314" s="46">
        <f>SUMIF($H$6:$AU$6,"Balance",H314:AU314)</f>
        <v/>
      </c>
      <c r="G314" s="47">
        <f>IF(AND(F314&lt;=0.005,F313&gt;0.005),A314,"")</f>
        <v/>
      </c>
      <c r="H314" s="44">
        <f>ROUND(L313*N(Debts!$D$6)/12,2)</f>
        <v/>
      </c>
      <c r="I314" s="44">
        <f>MIN(N(Debts!$E$6),L313+H314)</f>
        <v/>
      </c>
      <c r="J314" s="44">
        <f>L313+H314-I314</f>
        <v/>
      </c>
      <c r="K314" s="44" t="n">
        <v>0</v>
      </c>
      <c r="L314" s="44">
        <f>ROUND(J314-K314,2)</f>
        <v/>
      </c>
      <c r="M314" s="44">
        <f>ROUND(Q313*N(Debts!$D$7)/12,2)</f>
        <v/>
      </c>
      <c r="N314" s="44">
        <f>MIN(N(Debts!$E$7),Q313+M314)</f>
        <v/>
      </c>
      <c r="O314" s="44">
        <f>Q313+M314-N314</f>
        <v/>
      </c>
      <c r="P314" s="44" t="n">
        <v>0</v>
      </c>
      <c r="Q314" s="44">
        <f>ROUND(O314-P314,2)</f>
        <v/>
      </c>
      <c r="R314" s="44">
        <f>ROUND(V313*N(Debts!$D$8)/12,2)</f>
        <v/>
      </c>
      <c r="S314" s="44">
        <f>MIN(N(Debts!$E$8),V313+R314)</f>
        <v/>
      </c>
      <c r="T314" s="44">
        <f>V313+R314-S314</f>
        <v/>
      </c>
      <c r="U314" s="44" t="n">
        <v>0</v>
      </c>
      <c r="V314" s="44">
        <f>ROUND(T314-U314,2)</f>
        <v/>
      </c>
      <c r="W314" s="44">
        <f>ROUND(AA313*N(Debts!$D$9)/12,2)</f>
        <v/>
      </c>
      <c r="X314" s="44">
        <f>MIN(N(Debts!$E$9),AA313+W314)</f>
        <v/>
      </c>
      <c r="Y314" s="44">
        <f>AA313+W314-X314</f>
        <v/>
      </c>
      <c r="Z314" s="44" t="n">
        <v>0</v>
      </c>
      <c r="AA314" s="44">
        <f>ROUND(Y314-Z314,2)</f>
        <v/>
      </c>
      <c r="AB314" s="44">
        <f>ROUND(AF313*N(Debts!$D$10)/12,2)</f>
        <v/>
      </c>
      <c r="AC314" s="44">
        <f>MIN(N(Debts!$E$10),AF313+AB314)</f>
        <v/>
      </c>
      <c r="AD314" s="44">
        <f>AF313+AB314-AC314</f>
        <v/>
      </c>
      <c r="AE314" s="44" t="n">
        <v>0</v>
      </c>
      <c r="AF314" s="44">
        <f>ROUND(AD314-AE314,2)</f>
        <v/>
      </c>
      <c r="AG314" s="44">
        <f>ROUND(AK313*N(Debts!$D$11)/12,2)</f>
        <v/>
      </c>
      <c r="AH314" s="44">
        <f>MIN(N(Debts!$E$11),AK313+AG314)</f>
        <v/>
      </c>
      <c r="AI314" s="44">
        <f>AK313+AG314-AH314</f>
        <v/>
      </c>
      <c r="AJ314" s="44" t="n">
        <v>0</v>
      </c>
      <c r="AK314" s="44">
        <f>ROUND(AI314-AJ314,2)</f>
        <v/>
      </c>
      <c r="AL314" s="44">
        <f>ROUND(AP313*N(Debts!$D$12)/12,2)</f>
        <v/>
      </c>
      <c r="AM314" s="44">
        <f>MIN(N(Debts!$E$12),AP313+AL314)</f>
        <v/>
      </c>
      <c r="AN314" s="44">
        <f>AP313+AL314-AM314</f>
        <v/>
      </c>
      <c r="AO314" s="44" t="n">
        <v>0</v>
      </c>
      <c r="AP314" s="44">
        <f>ROUND(AN314-AO314,2)</f>
        <v/>
      </c>
      <c r="AQ314" s="44">
        <f>ROUND(AU313*N(Debts!$D$13)/12,2)</f>
        <v/>
      </c>
      <c r="AR314" s="44">
        <f>MIN(N(Debts!$E$13),AU313+AQ314)</f>
        <v/>
      </c>
      <c r="AS314" s="44">
        <f>AU313+AQ314-AR314</f>
        <v/>
      </c>
      <c r="AT314" s="44" t="n">
        <v>0</v>
      </c>
      <c r="AU314" s="44">
        <f>ROUND(AS314-AT314,2)</f>
        <v/>
      </c>
    </row>
    <row r="315">
      <c r="A315" s="43" t="n">
        <v>308</v>
      </c>
      <c r="B315" s="45">
        <f>EDATE(Plan!$C$7,A315-1)</f>
        <v/>
      </c>
      <c r="C315" s="46" t="n">
        <v>0</v>
      </c>
      <c r="D315" s="46">
        <f>SUMIF($H$6:$AU$6,"Interest",H315:AU315)</f>
        <v/>
      </c>
      <c r="E315" s="46">
        <f>SUMIF($H$6:$AU$6,"Min paid",H315:AU315)+SUMIF($H$6:$AU$6,"Extra paid",H315:AU315)</f>
        <v/>
      </c>
      <c r="F315" s="46">
        <f>SUMIF($H$6:$AU$6,"Balance",H315:AU315)</f>
        <v/>
      </c>
      <c r="G315" s="47">
        <f>IF(AND(F315&lt;=0.005,F314&gt;0.005),A315,"")</f>
        <v/>
      </c>
      <c r="H315" s="44">
        <f>ROUND(L314*N(Debts!$D$6)/12,2)</f>
        <v/>
      </c>
      <c r="I315" s="44">
        <f>MIN(N(Debts!$E$6),L314+H315)</f>
        <v/>
      </c>
      <c r="J315" s="44">
        <f>L314+H315-I315</f>
        <v/>
      </c>
      <c r="K315" s="44" t="n">
        <v>0</v>
      </c>
      <c r="L315" s="44">
        <f>ROUND(J315-K315,2)</f>
        <v/>
      </c>
      <c r="M315" s="44">
        <f>ROUND(Q314*N(Debts!$D$7)/12,2)</f>
        <v/>
      </c>
      <c r="N315" s="44">
        <f>MIN(N(Debts!$E$7),Q314+M315)</f>
        <v/>
      </c>
      <c r="O315" s="44">
        <f>Q314+M315-N315</f>
        <v/>
      </c>
      <c r="P315" s="44" t="n">
        <v>0</v>
      </c>
      <c r="Q315" s="44">
        <f>ROUND(O315-P315,2)</f>
        <v/>
      </c>
      <c r="R315" s="44">
        <f>ROUND(V314*N(Debts!$D$8)/12,2)</f>
        <v/>
      </c>
      <c r="S315" s="44">
        <f>MIN(N(Debts!$E$8),V314+R315)</f>
        <v/>
      </c>
      <c r="T315" s="44">
        <f>V314+R315-S315</f>
        <v/>
      </c>
      <c r="U315" s="44" t="n">
        <v>0</v>
      </c>
      <c r="V315" s="44">
        <f>ROUND(T315-U315,2)</f>
        <v/>
      </c>
      <c r="W315" s="44">
        <f>ROUND(AA314*N(Debts!$D$9)/12,2)</f>
        <v/>
      </c>
      <c r="X315" s="44">
        <f>MIN(N(Debts!$E$9),AA314+W315)</f>
        <v/>
      </c>
      <c r="Y315" s="44">
        <f>AA314+W315-X315</f>
        <v/>
      </c>
      <c r="Z315" s="44" t="n">
        <v>0</v>
      </c>
      <c r="AA315" s="44">
        <f>ROUND(Y315-Z315,2)</f>
        <v/>
      </c>
      <c r="AB315" s="44">
        <f>ROUND(AF314*N(Debts!$D$10)/12,2)</f>
        <v/>
      </c>
      <c r="AC315" s="44">
        <f>MIN(N(Debts!$E$10),AF314+AB315)</f>
        <v/>
      </c>
      <c r="AD315" s="44">
        <f>AF314+AB315-AC315</f>
        <v/>
      </c>
      <c r="AE315" s="44" t="n">
        <v>0</v>
      </c>
      <c r="AF315" s="44">
        <f>ROUND(AD315-AE315,2)</f>
        <v/>
      </c>
      <c r="AG315" s="44">
        <f>ROUND(AK314*N(Debts!$D$11)/12,2)</f>
        <v/>
      </c>
      <c r="AH315" s="44">
        <f>MIN(N(Debts!$E$11),AK314+AG315)</f>
        <v/>
      </c>
      <c r="AI315" s="44">
        <f>AK314+AG315-AH315</f>
        <v/>
      </c>
      <c r="AJ315" s="44" t="n">
        <v>0</v>
      </c>
      <c r="AK315" s="44">
        <f>ROUND(AI315-AJ315,2)</f>
        <v/>
      </c>
      <c r="AL315" s="44">
        <f>ROUND(AP314*N(Debts!$D$12)/12,2)</f>
        <v/>
      </c>
      <c r="AM315" s="44">
        <f>MIN(N(Debts!$E$12),AP314+AL315)</f>
        <v/>
      </c>
      <c r="AN315" s="44">
        <f>AP314+AL315-AM315</f>
        <v/>
      </c>
      <c r="AO315" s="44" t="n">
        <v>0</v>
      </c>
      <c r="AP315" s="44">
        <f>ROUND(AN315-AO315,2)</f>
        <v/>
      </c>
      <c r="AQ315" s="44">
        <f>ROUND(AU314*N(Debts!$D$13)/12,2)</f>
        <v/>
      </c>
      <c r="AR315" s="44">
        <f>MIN(N(Debts!$E$13),AU314+AQ315)</f>
        <v/>
      </c>
      <c r="AS315" s="44">
        <f>AU314+AQ315-AR315</f>
        <v/>
      </c>
      <c r="AT315" s="44" t="n">
        <v>0</v>
      </c>
      <c r="AU315" s="44">
        <f>ROUND(AS315-AT315,2)</f>
        <v/>
      </c>
    </row>
    <row r="316">
      <c r="A316" s="43" t="n">
        <v>309</v>
      </c>
      <c r="B316" s="45">
        <f>EDATE(Plan!$C$7,A316-1)</f>
        <v/>
      </c>
      <c r="C316" s="46" t="n">
        <v>0</v>
      </c>
      <c r="D316" s="46">
        <f>SUMIF($H$6:$AU$6,"Interest",H316:AU316)</f>
        <v/>
      </c>
      <c r="E316" s="46">
        <f>SUMIF($H$6:$AU$6,"Min paid",H316:AU316)+SUMIF($H$6:$AU$6,"Extra paid",H316:AU316)</f>
        <v/>
      </c>
      <c r="F316" s="46">
        <f>SUMIF($H$6:$AU$6,"Balance",H316:AU316)</f>
        <v/>
      </c>
      <c r="G316" s="47">
        <f>IF(AND(F316&lt;=0.005,F315&gt;0.005),A316,"")</f>
        <v/>
      </c>
      <c r="H316" s="44">
        <f>ROUND(L315*N(Debts!$D$6)/12,2)</f>
        <v/>
      </c>
      <c r="I316" s="44">
        <f>MIN(N(Debts!$E$6),L315+H316)</f>
        <v/>
      </c>
      <c r="J316" s="44">
        <f>L315+H316-I316</f>
        <v/>
      </c>
      <c r="K316" s="44" t="n">
        <v>0</v>
      </c>
      <c r="L316" s="44">
        <f>ROUND(J316-K316,2)</f>
        <v/>
      </c>
      <c r="M316" s="44">
        <f>ROUND(Q315*N(Debts!$D$7)/12,2)</f>
        <v/>
      </c>
      <c r="N316" s="44">
        <f>MIN(N(Debts!$E$7),Q315+M316)</f>
        <v/>
      </c>
      <c r="O316" s="44">
        <f>Q315+M316-N316</f>
        <v/>
      </c>
      <c r="P316" s="44" t="n">
        <v>0</v>
      </c>
      <c r="Q316" s="44">
        <f>ROUND(O316-P316,2)</f>
        <v/>
      </c>
      <c r="R316" s="44">
        <f>ROUND(V315*N(Debts!$D$8)/12,2)</f>
        <v/>
      </c>
      <c r="S316" s="44">
        <f>MIN(N(Debts!$E$8),V315+R316)</f>
        <v/>
      </c>
      <c r="T316" s="44">
        <f>V315+R316-S316</f>
        <v/>
      </c>
      <c r="U316" s="44" t="n">
        <v>0</v>
      </c>
      <c r="V316" s="44">
        <f>ROUND(T316-U316,2)</f>
        <v/>
      </c>
      <c r="W316" s="44">
        <f>ROUND(AA315*N(Debts!$D$9)/12,2)</f>
        <v/>
      </c>
      <c r="X316" s="44">
        <f>MIN(N(Debts!$E$9),AA315+W316)</f>
        <v/>
      </c>
      <c r="Y316" s="44">
        <f>AA315+W316-X316</f>
        <v/>
      </c>
      <c r="Z316" s="44" t="n">
        <v>0</v>
      </c>
      <c r="AA316" s="44">
        <f>ROUND(Y316-Z316,2)</f>
        <v/>
      </c>
      <c r="AB316" s="44">
        <f>ROUND(AF315*N(Debts!$D$10)/12,2)</f>
        <v/>
      </c>
      <c r="AC316" s="44">
        <f>MIN(N(Debts!$E$10),AF315+AB316)</f>
        <v/>
      </c>
      <c r="AD316" s="44">
        <f>AF315+AB316-AC316</f>
        <v/>
      </c>
      <c r="AE316" s="44" t="n">
        <v>0</v>
      </c>
      <c r="AF316" s="44">
        <f>ROUND(AD316-AE316,2)</f>
        <v/>
      </c>
      <c r="AG316" s="44">
        <f>ROUND(AK315*N(Debts!$D$11)/12,2)</f>
        <v/>
      </c>
      <c r="AH316" s="44">
        <f>MIN(N(Debts!$E$11),AK315+AG316)</f>
        <v/>
      </c>
      <c r="AI316" s="44">
        <f>AK315+AG316-AH316</f>
        <v/>
      </c>
      <c r="AJ316" s="44" t="n">
        <v>0</v>
      </c>
      <c r="AK316" s="44">
        <f>ROUND(AI316-AJ316,2)</f>
        <v/>
      </c>
      <c r="AL316" s="44">
        <f>ROUND(AP315*N(Debts!$D$12)/12,2)</f>
        <v/>
      </c>
      <c r="AM316" s="44">
        <f>MIN(N(Debts!$E$12),AP315+AL316)</f>
        <v/>
      </c>
      <c r="AN316" s="44">
        <f>AP315+AL316-AM316</f>
        <v/>
      </c>
      <c r="AO316" s="44" t="n">
        <v>0</v>
      </c>
      <c r="AP316" s="44">
        <f>ROUND(AN316-AO316,2)</f>
        <v/>
      </c>
      <c r="AQ316" s="44">
        <f>ROUND(AU315*N(Debts!$D$13)/12,2)</f>
        <v/>
      </c>
      <c r="AR316" s="44">
        <f>MIN(N(Debts!$E$13),AU315+AQ316)</f>
        <v/>
      </c>
      <c r="AS316" s="44">
        <f>AU315+AQ316-AR316</f>
        <v/>
      </c>
      <c r="AT316" s="44" t="n">
        <v>0</v>
      </c>
      <c r="AU316" s="44">
        <f>ROUND(AS316-AT316,2)</f>
        <v/>
      </c>
    </row>
    <row r="317">
      <c r="A317" s="43" t="n">
        <v>310</v>
      </c>
      <c r="B317" s="45">
        <f>EDATE(Plan!$C$7,A317-1)</f>
        <v/>
      </c>
      <c r="C317" s="46" t="n">
        <v>0</v>
      </c>
      <c r="D317" s="46">
        <f>SUMIF($H$6:$AU$6,"Interest",H317:AU317)</f>
        <v/>
      </c>
      <c r="E317" s="46">
        <f>SUMIF($H$6:$AU$6,"Min paid",H317:AU317)+SUMIF($H$6:$AU$6,"Extra paid",H317:AU317)</f>
        <v/>
      </c>
      <c r="F317" s="46">
        <f>SUMIF($H$6:$AU$6,"Balance",H317:AU317)</f>
        <v/>
      </c>
      <c r="G317" s="47">
        <f>IF(AND(F317&lt;=0.005,F316&gt;0.005),A317,"")</f>
        <v/>
      </c>
      <c r="H317" s="44">
        <f>ROUND(L316*N(Debts!$D$6)/12,2)</f>
        <v/>
      </c>
      <c r="I317" s="44">
        <f>MIN(N(Debts!$E$6),L316+H317)</f>
        <v/>
      </c>
      <c r="J317" s="44">
        <f>L316+H317-I317</f>
        <v/>
      </c>
      <c r="K317" s="44" t="n">
        <v>0</v>
      </c>
      <c r="L317" s="44">
        <f>ROUND(J317-K317,2)</f>
        <v/>
      </c>
      <c r="M317" s="44">
        <f>ROUND(Q316*N(Debts!$D$7)/12,2)</f>
        <v/>
      </c>
      <c r="N317" s="44">
        <f>MIN(N(Debts!$E$7),Q316+M317)</f>
        <v/>
      </c>
      <c r="O317" s="44">
        <f>Q316+M317-N317</f>
        <v/>
      </c>
      <c r="P317" s="44" t="n">
        <v>0</v>
      </c>
      <c r="Q317" s="44">
        <f>ROUND(O317-P317,2)</f>
        <v/>
      </c>
      <c r="R317" s="44">
        <f>ROUND(V316*N(Debts!$D$8)/12,2)</f>
        <v/>
      </c>
      <c r="S317" s="44">
        <f>MIN(N(Debts!$E$8),V316+R317)</f>
        <v/>
      </c>
      <c r="T317" s="44">
        <f>V316+R317-S317</f>
        <v/>
      </c>
      <c r="U317" s="44" t="n">
        <v>0</v>
      </c>
      <c r="V317" s="44">
        <f>ROUND(T317-U317,2)</f>
        <v/>
      </c>
      <c r="W317" s="44">
        <f>ROUND(AA316*N(Debts!$D$9)/12,2)</f>
        <v/>
      </c>
      <c r="X317" s="44">
        <f>MIN(N(Debts!$E$9),AA316+W317)</f>
        <v/>
      </c>
      <c r="Y317" s="44">
        <f>AA316+W317-X317</f>
        <v/>
      </c>
      <c r="Z317" s="44" t="n">
        <v>0</v>
      </c>
      <c r="AA317" s="44">
        <f>ROUND(Y317-Z317,2)</f>
        <v/>
      </c>
      <c r="AB317" s="44">
        <f>ROUND(AF316*N(Debts!$D$10)/12,2)</f>
        <v/>
      </c>
      <c r="AC317" s="44">
        <f>MIN(N(Debts!$E$10),AF316+AB317)</f>
        <v/>
      </c>
      <c r="AD317" s="44">
        <f>AF316+AB317-AC317</f>
        <v/>
      </c>
      <c r="AE317" s="44" t="n">
        <v>0</v>
      </c>
      <c r="AF317" s="44">
        <f>ROUND(AD317-AE317,2)</f>
        <v/>
      </c>
      <c r="AG317" s="44">
        <f>ROUND(AK316*N(Debts!$D$11)/12,2)</f>
        <v/>
      </c>
      <c r="AH317" s="44">
        <f>MIN(N(Debts!$E$11),AK316+AG317)</f>
        <v/>
      </c>
      <c r="AI317" s="44">
        <f>AK316+AG317-AH317</f>
        <v/>
      </c>
      <c r="AJ317" s="44" t="n">
        <v>0</v>
      </c>
      <c r="AK317" s="44">
        <f>ROUND(AI317-AJ317,2)</f>
        <v/>
      </c>
      <c r="AL317" s="44">
        <f>ROUND(AP316*N(Debts!$D$12)/12,2)</f>
        <v/>
      </c>
      <c r="AM317" s="44">
        <f>MIN(N(Debts!$E$12),AP316+AL317)</f>
        <v/>
      </c>
      <c r="AN317" s="44">
        <f>AP316+AL317-AM317</f>
        <v/>
      </c>
      <c r="AO317" s="44" t="n">
        <v>0</v>
      </c>
      <c r="AP317" s="44">
        <f>ROUND(AN317-AO317,2)</f>
        <v/>
      </c>
      <c r="AQ317" s="44">
        <f>ROUND(AU316*N(Debts!$D$13)/12,2)</f>
        <v/>
      </c>
      <c r="AR317" s="44">
        <f>MIN(N(Debts!$E$13),AU316+AQ317)</f>
        <v/>
      </c>
      <c r="AS317" s="44">
        <f>AU316+AQ317-AR317</f>
        <v/>
      </c>
      <c r="AT317" s="44" t="n">
        <v>0</v>
      </c>
      <c r="AU317" s="44">
        <f>ROUND(AS317-AT317,2)</f>
        <v/>
      </c>
    </row>
    <row r="318">
      <c r="A318" s="43" t="n">
        <v>311</v>
      </c>
      <c r="B318" s="45">
        <f>EDATE(Plan!$C$7,A318-1)</f>
        <v/>
      </c>
      <c r="C318" s="46" t="n">
        <v>0</v>
      </c>
      <c r="D318" s="46">
        <f>SUMIF($H$6:$AU$6,"Interest",H318:AU318)</f>
        <v/>
      </c>
      <c r="E318" s="46">
        <f>SUMIF($H$6:$AU$6,"Min paid",H318:AU318)+SUMIF($H$6:$AU$6,"Extra paid",H318:AU318)</f>
        <v/>
      </c>
      <c r="F318" s="46">
        <f>SUMIF($H$6:$AU$6,"Balance",H318:AU318)</f>
        <v/>
      </c>
      <c r="G318" s="47">
        <f>IF(AND(F318&lt;=0.005,F317&gt;0.005),A318,"")</f>
        <v/>
      </c>
      <c r="H318" s="44">
        <f>ROUND(L317*N(Debts!$D$6)/12,2)</f>
        <v/>
      </c>
      <c r="I318" s="44">
        <f>MIN(N(Debts!$E$6),L317+H318)</f>
        <v/>
      </c>
      <c r="J318" s="44">
        <f>L317+H318-I318</f>
        <v/>
      </c>
      <c r="K318" s="44" t="n">
        <v>0</v>
      </c>
      <c r="L318" s="44">
        <f>ROUND(J318-K318,2)</f>
        <v/>
      </c>
      <c r="M318" s="44">
        <f>ROUND(Q317*N(Debts!$D$7)/12,2)</f>
        <v/>
      </c>
      <c r="N318" s="44">
        <f>MIN(N(Debts!$E$7),Q317+M318)</f>
        <v/>
      </c>
      <c r="O318" s="44">
        <f>Q317+M318-N318</f>
        <v/>
      </c>
      <c r="P318" s="44" t="n">
        <v>0</v>
      </c>
      <c r="Q318" s="44">
        <f>ROUND(O318-P318,2)</f>
        <v/>
      </c>
      <c r="R318" s="44">
        <f>ROUND(V317*N(Debts!$D$8)/12,2)</f>
        <v/>
      </c>
      <c r="S318" s="44">
        <f>MIN(N(Debts!$E$8),V317+R318)</f>
        <v/>
      </c>
      <c r="T318" s="44">
        <f>V317+R318-S318</f>
        <v/>
      </c>
      <c r="U318" s="44" t="n">
        <v>0</v>
      </c>
      <c r="V318" s="44">
        <f>ROUND(T318-U318,2)</f>
        <v/>
      </c>
      <c r="W318" s="44">
        <f>ROUND(AA317*N(Debts!$D$9)/12,2)</f>
        <v/>
      </c>
      <c r="X318" s="44">
        <f>MIN(N(Debts!$E$9),AA317+W318)</f>
        <v/>
      </c>
      <c r="Y318" s="44">
        <f>AA317+W318-X318</f>
        <v/>
      </c>
      <c r="Z318" s="44" t="n">
        <v>0</v>
      </c>
      <c r="AA318" s="44">
        <f>ROUND(Y318-Z318,2)</f>
        <v/>
      </c>
      <c r="AB318" s="44">
        <f>ROUND(AF317*N(Debts!$D$10)/12,2)</f>
        <v/>
      </c>
      <c r="AC318" s="44">
        <f>MIN(N(Debts!$E$10),AF317+AB318)</f>
        <v/>
      </c>
      <c r="AD318" s="44">
        <f>AF317+AB318-AC318</f>
        <v/>
      </c>
      <c r="AE318" s="44" t="n">
        <v>0</v>
      </c>
      <c r="AF318" s="44">
        <f>ROUND(AD318-AE318,2)</f>
        <v/>
      </c>
      <c r="AG318" s="44">
        <f>ROUND(AK317*N(Debts!$D$11)/12,2)</f>
        <v/>
      </c>
      <c r="AH318" s="44">
        <f>MIN(N(Debts!$E$11),AK317+AG318)</f>
        <v/>
      </c>
      <c r="AI318" s="44">
        <f>AK317+AG318-AH318</f>
        <v/>
      </c>
      <c r="AJ318" s="44" t="n">
        <v>0</v>
      </c>
      <c r="AK318" s="44">
        <f>ROUND(AI318-AJ318,2)</f>
        <v/>
      </c>
      <c r="AL318" s="44">
        <f>ROUND(AP317*N(Debts!$D$12)/12,2)</f>
        <v/>
      </c>
      <c r="AM318" s="44">
        <f>MIN(N(Debts!$E$12),AP317+AL318)</f>
        <v/>
      </c>
      <c r="AN318" s="44">
        <f>AP317+AL318-AM318</f>
        <v/>
      </c>
      <c r="AO318" s="44" t="n">
        <v>0</v>
      </c>
      <c r="AP318" s="44">
        <f>ROUND(AN318-AO318,2)</f>
        <v/>
      </c>
      <c r="AQ318" s="44">
        <f>ROUND(AU317*N(Debts!$D$13)/12,2)</f>
        <v/>
      </c>
      <c r="AR318" s="44">
        <f>MIN(N(Debts!$E$13),AU317+AQ318)</f>
        <v/>
      </c>
      <c r="AS318" s="44">
        <f>AU317+AQ318-AR318</f>
        <v/>
      </c>
      <c r="AT318" s="44" t="n">
        <v>0</v>
      </c>
      <c r="AU318" s="44">
        <f>ROUND(AS318-AT318,2)</f>
        <v/>
      </c>
    </row>
    <row r="319">
      <c r="A319" s="43" t="n">
        <v>312</v>
      </c>
      <c r="B319" s="45">
        <f>EDATE(Plan!$C$7,A319-1)</f>
        <v/>
      </c>
      <c r="C319" s="46" t="n">
        <v>0</v>
      </c>
      <c r="D319" s="46">
        <f>SUMIF($H$6:$AU$6,"Interest",H319:AU319)</f>
        <v/>
      </c>
      <c r="E319" s="46">
        <f>SUMIF($H$6:$AU$6,"Min paid",H319:AU319)+SUMIF($H$6:$AU$6,"Extra paid",H319:AU319)</f>
        <v/>
      </c>
      <c r="F319" s="46">
        <f>SUMIF($H$6:$AU$6,"Balance",H319:AU319)</f>
        <v/>
      </c>
      <c r="G319" s="47">
        <f>IF(AND(F319&lt;=0.005,F318&gt;0.005),A319,"")</f>
        <v/>
      </c>
      <c r="H319" s="44">
        <f>ROUND(L318*N(Debts!$D$6)/12,2)</f>
        <v/>
      </c>
      <c r="I319" s="44">
        <f>MIN(N(Debts!$E$6),L318+H319)</f>
        <v/>
      </c>
      <c r="J319" s="44">
        <f>L318+H319-I319</f>
        <v/>
      </c>
      <c r="K319" s="44" t="n">
        <v>0</v>
      </c>
      <c r="L319" s="44">
        <f>ROUND(J319-K319,2)</f>
        <v/>
      </c>
      <c r="M319" s="44">
        <f>ROUND(Q318*N(Debts!$D$7)/12,2)</f>
        <v/>
      </c>
      <c r="N319" s="44">
        <f>MIN(N(Debts!$E$7),Q318+M319)</f>
        <v/>
      </c>
      <c r="O319" s="44">
        <f>Q318+M319-N319</f>
        <v/>
      </c>
      <c r="P319" s="44" t="n">
        <v>0</v>
      </c>
      <c r="Q319" s="44">
        <f>ROUND(O319-P319,2)</f>
        <v/>
      </c>
      <c r="R319" s="44">
        <f>ROUND(V318*N(Debts!$D$8)/12,2)</f>
        <v/>
      </c>
      <c r="S319" s="44">
        <f>MIN(N(Debts!$E$8),V318+R319)</f>
        <v/>
      </c>
      <c r="T319" s="44">
        <f>V318+R319-S319</f>
        <v/>
      </c>
      <c r="U319" s="44" t="n">
        <v>0</v>
      </c>
      <c r="V319" s="44">
        <f>ROUND(T319-U319,2)</f>
        <v/>
      </c>
      <c r="W319" s="44">
        <f>ROUND(AA318*N(Debts!$D$9)/12,2)</f>
        <v/>
      </c>
      <c r="X319" s="44">
        <f>MIN(N(Debts!$E$9),AA318+W319)</f>
        <v/>
      </c>
      <c r="Y319" s="44">
        <f>AA318+W319-X319</f>
        <v/>
      </c>
      <c r="Z319" s="44" t="n">
        <v>0</v>
      </c>
      <c r="AA319" s="44">
        <f>ROUND(Y319-Z319,2)</f>
        <v/>
      </c>
      <c r="AB319" s="44">
        <f>ROUND(AF318*N(Debts!$D$10)/12,2)</f>
        <v/>
      </c>
      <c r="AC319" s="44">
        <f>MIN(N(Debts!$E$10),AF318+AB319)</f>
        <v/>
      </c>
      <c r="AD319" s="44">
        <f>AF318+AB319-AC319</f>
        <v/>
      </c>
      <c r="AE319" s="44" t="n">
        <v>0</v>
      </c>
      <c r="AF319" s="44">
        <f>ROUND(AD319-AE319,2)</f>
        <v/>
      </c>
      <c r="AG319" s="44">
        <f>ROUND(AK318*N(Debts!$D$11)/12,2)</f>
        <v/>
      </c>
      <c r="AH319" s="44">
        <f>MIN(N(Debts!$E$11),AK318+AG319)</f>
        <v/>
      </c>
      <c r="AI319" s="44">
        <f>AK318+AG319-AH319</f>
        <v/>
      </c>
      <c r="AJ319" s="44" t="n">
        <v>0</v>
      </c>
      <c r="AK319" s="44">
        <f>ROUND(AI319-AJ319,2)</f>
        <v/>
      </c>
      <c r="AL319" s="44">
        <f>ROUND(AP318*N(Debts!$D$12)/12,2)</f>
        <v/>
      </c>
      <c r="AM319" s="44">
        <f>MIN(N(Debts!$E$12),AP318+AL319)</f>
        <v/>
      </c>
      <c r="AN319" s="44">
        <f>AP318+AL319-AM319</f>
        <v/>
      </c>
      <c r="AO319" s="44" t="n">
        <v>0</v>
      </c>
      <c r="AP319" s="44">
        <f>ROUND(AN319-AO319,2)</f>
        <v/>
      </c>
      <c r="AQ319" s="44">
        <f>ROUND(AU318*N(Debts!$D$13)/12,2)</f>
        <v/>
      </c>
      <c r="AR319" s="44">
        <f>MIN(N(Debts!$E$13),AU318+AQ319)</f>
        <v/>
      </c>
      <c r="AS319" s="44">
        <f>AU318+AQ319-AR319</f>
        <v/>
      </c>
      <c r="AT319" s="44" t="n">
        <v>0</v>
      </c>
      <c r="AU319" s="44">
        <f>ROUND(AS319-AT319,2)</f>
        <v/>
      </c>
    </row>
    <row r="320">
      <c r="A320" s="43" t="n">
        <v>313</v>
      </c>
      <c r="B320" s="45">
        <f>EDATE(Plan!$C$7,A320-1)</f>
        <v/>
      </c>
      <c r="C320" s="46" t="n">
        <v>0</v>
      </c>
      <c r="D320" s="46">
        <f>SUMIF($H$6:$AU$6,"Interest",H320:AU320)</f>
        <v/>
      </c>
      <c r="E320" s="46">
        <f>SUMIF($H$6:$AU$6,"Min paid",H320:AU320)+SUMIF($H$6:$AU$6,"Extra paid",H320:AU320)</f>
        <v/>
      </c>
      <c r="F320" s="46">
        <f>SUMIF($H$6:$AU$6,"Balance",H320:AU320)</f>
        <v/>
      </c>
      <c r="G320" s="47">
        <f>IF(AND(F320&lt;=0.005,F319&gt;0.005),A320,"")</f>
        <v/>
      </c>
      <c r="H320" s="44">
        <f>ROUND(L319*N(Debts!$D$6)/12,2)</f>
        <v/>
      </c>
      <c r="I320" s="44">
        <f>MIN(N(Debts!$E$6),L319+H320)</f>
        <v/>
      </c>
      <c r="J320" s="44">
        <f>L319+H320-I320</f>
        <v/>
      </c>
      <c r="K320" s="44" t="n">
        <v>0</v>
      </c>
      <c r="L320" s="44">
        <f>ROUND(J320-K320,2)</f>
        <v/>
      </c>
      <c r="M320" s="44">
        <f>ROUND(Q319*N(Debts!$D$7)/12,2)</f>
        <v/>
      </c>
      <c r="N320" s="44">
        <f>MIN(N(Debts!$E$7),Q319+M320)</f>
        <v/>
      </c>
      <c r="O320" s="44">
        <f>Q319+M320-N320</f>
        <v/>
      </c>
      <c r="P320" s="44" t="n">
        <v>0</v>
      </c>
      <c r="Q320" s="44">
        <f>ROUND(O320-P320,2)</f>
        <v/>
      </c>
      <c r="R320" s="44">
        <f>ROUND(V319*N(Debts!$D$8)/12,2)</f>
        <v/>
      </c>
      <c r="S320" s="44">
        <f>MIN(N(Debts!$E$8),V319+R320)</f>
        <v/>
      </c>
      <c r="T320" s="44">
        <f>V319+R320-S320</f>
        <v/>
      </c>
      <c r="U320" s="44" t="n">
        <v>0</v>
      </c>
      <c r="V320" s="44">
        <f>ROUND(T320-U320,2)</f>
        <v/>
      </c>
      <c r="W320" s="44">
        <f>ROUND(AA319*N(Debts!$D$9)/12,2)</f>
        <v/>
      </c>
      <c r="X320" s="44">
        <f>MIN(N(Debts!$E$9),AA319+W320)</f>
        <v/>
      </c>
      <c r="Y320" s="44">
        <f>AA319+W320-X320</f>
        <v/>
      </c>
      <c r="Z320" s="44" t="n">
        <v>0</v>
      </c>
      <c r="AA320" s="44">
        <f>ROUND(Y320-Z320,2)</f>
        <v/>
      </c>
      <c r="AB320" s="44">
        <f>ROUND(AF319*N(Debts!$D$10)/12,2)</f>
        <v/>
      </c>
      <c r="AC320" s="44">
        <f>MIN(N(Debts!$E$10),AF319+AB320)</f>
        <v/>
      </c>
      <c r="AD320" s="44">
        <f>AF319+AB320-AC320</f>
        <v/>
      </c>
      <c r="AE320" s="44" t="n">
        <v>0</v>
      </c>
      <c r="AF320" s="44">
        <f>ROUND(AD320-AE320,2)</f>
        <v/>
      </c>
      <c r="AG320" s="44">
        <f>ROUND(AK319*N(Debts!$D$11)/12,2)</f>
        <v/>
      </c>
      <c r="AH320" s="44">
        <f>MIN(N(Debts!$E$11),AK319+AG320)</f>
        <v/>
      </c>
      <c r="AI320" s="44">
        <f>AK319+AG320-AH320</f>
        <v/>
      </c>
      <c r="AJ320" s="44" t="n">
        <v>0</v>
      </c>
      <c r="AK320" s="44">
        <f>ROUND(AI320-AJ320,2)</f>
        <v/>
      </c>
      <c r="AL320" s="44">
        <f>ROUND(AP319*N(Debts!$D$12)/12,2)</f>
        <v/>
      </c>
      <c r="AM320" s="44">
        <f>MIN(N(Debts!$E$12),AP319+AL320)</f>
        <v/>
      </c>
      <c r="AN320" s="44">
        <f>AP319+AL320-AM320</f>
        <v/>
      </c>
      <c r="AO320" s="44" t="n">
        <v>0</v>
      </c>
      <c r="AP320" s="44">
        <f>ROUND(AN320-AO320,2)</f>
        <v/>
      </c>
      <c r="AQ320" s="44">
        <f>ROUND(AU319*N(Debts!$D$13)/12,2)</f>
        <v/>
      </c>
      <c r="AR320" s="44">
        <f>MIN(N(Debts!$E$13),AU319+AQ320)</f>
        <v/>
      </c>
      <c r="AS320" s="44">
        <f>AU319+AQ320-AR320</f>
        <v/>
      </c>
      <c r="AT320" s="44" t="n">
        <v>0</v>
      </c>
      <c r="AU320" s="44">
        <f>ROUND(AS320-AT320,2)</f>
        <v/>
      </c>
    </row>
    <row r="321">
      <c r="A321" s="43" t="n">
        <v>314</v>
      </c>
      <c r="B321" s="45">
        <f>EDATE(Plan!$C$7,A321-1)</f>
        <v/>
      </c>
      <c r="C321" s="46" t="n">
        <v>0</v>
      </c>
      <c r="D321" s="46">
        <f>SUMIF($H$6:$AU$6,"Interest",H321:AU321)</f>
        <v/>
      </c>
      <c r="E321" s="46">
        <f>SUMIF($H$6:$AU$6,"Min paid",H321:AU321)+SUMIF($H$6:$AU$6,"Extra paid",H321:AU321)</f>
        <v/>
      </c>
      <c r="F321" s="46">
        <f>SUMIF($H$6:$AU$6,"Balance",H321:AU321)</f>
        <v/>
      </c>
      <c r="G321" s="47">
        <f>IF(AND(F321&lt;=0.005,F320&gt;0.005),A321,"")</f>
        <v/>
      </c>
      <c r="H321" s="44">
        <f>ROUND(L320*N(Debts!$D$6)/12,2)</f>
        <v/>
      </c>
      <c r="I321" s="44">
        <f>MIN(N(Debts!$E$6),L320+H321)</f>
        <v/>
      </c>
      <c r="J321" s="44">
        <f>L320+H321-I321</f>
        <v/>
      </c>
      <c r="K321" s="44" t="n">
        <v>0</v>
      </c>
      <c r="L321" s="44">
        <f>ROUND(J321-K321,2)</f>
        <v/>
      </c>
      <c r="M321" s="44">
        <f>ROUND(Q320*N(Debts!$D$7)/12,2)</f>
        <v/>
      </c>
      <c r="N321" s="44">
        <f>MIN(N(Debts!$E$7),Q320+M321)</f>
        <v/>
      </c>
      <c r="O321" s="44">
        <f>Q320+M321-N321</f>
        <v/>
      </c>
      <c r="P321" s="44" t="n">
        <v>0</v>
      </c>
      <c r="Q321" s="44">
        <f>ROUND(O321-P321,2)</f>
        <v/>
      </c>
      <c r="R321" s="44">
        <f>ROUND(V320*N(Debts!$D$8)/12,2)</f>
        <v/>
      </c>
      <c r="S321" s="44">
        <f>MIN(N(Debts!$E$8),V320+R321)</f>
        <v/>
      </c>
      <c r="T321" s="44">
        <f>V320+R321-S321</f>
        <v/>
      </c>
      <c r="U321" s="44" t="n">
        <v>0</v>
      </c>
      <c r="V321" s="44">
        <f>ROUND(T321-U321,2)</f>
        <v/>
      </c>
      <c r="W321" s="44">
        <f>ROUND(AA320*N(Debts!$D$9)/12,2)</f>
        <v/>
      </c>
      <c r="X321" s="44">
        <f>MIN(N(Debts!$E$9),AA320+W321)</f>
        <v/>
      </c>
      <c r="Y321" s="44">
        <f>AA320+W321-X321</f>
        <v/>
      </c>
      <c r="Z321" s="44" t="n">
        <v>0</v>
      </c>
      <c r="AA321" s="44">
        <f>ROUND(Y321-Z321,2)</f>
        <v/>
      </c>
      <c r="AB321" s="44">
        <f>ROUND(AF320*N(Debts!$D$10)/12,2)</f>
        <v/>
      </c>
      <c r="AC321" s="44">
        <f>MIN(N(Debts!$E$10),AF320+AB321)</f>
        <v/>
      </c>
      <c r="AD321" s="44">
        <f>AF320+AB321-AC321</f>
        <v/>
      </c>
      <c r="AE321" s="44" t="n">
        <v>0</v>
      </c>
      <c r="AF321" s="44">
        <f>ROUND(AD321-AE321,2)</f>
        <v/>
      </c>
      <c r="AG321" s="44">
        <f>ROUND(AK320*N(Debts!$D$11)/12,2)</f>
        <v/>
      </c>
      <c r="AH321" s="44">
        <f>MIN(N(Debts!$E$11),AK320+AG321)</f>
        <v/>
      </c>
      <c r="AI321" s="44">
        <f>AK320+AG321-AH321</f>
        <v/>
      </c>
      <c r="AJ321" s="44" t="n">
        <v>0</v>
      </c>
      <c r="AK321" s="44">
        <f>ROUND(AI321-AJ321,2)</f>
        <v/>
      </c>
      <c r="AL321" s="44">
        <f>ROUND(AP320*N(Debts!$D$12)/12,2)</f>
        <v/>
      </c>
      <c r="AM321" s="44">
        <f>MIN(N(Debts!$E$12),AP320+AL321)</f>
        <v/>
      </c>
      <c r="AN321" s="44">
        <f>AP320+AL321-AM321</f>
        <v/>
      </c>
      <c r="AO321" s="44" t="n">
        <v>0</v>
      </c>
      <c r="AP321" s="44">
        <f>ROUND(AN321-AO321,2)</f>
        <v/>
      </c>
      <c r="AQ321" s="44">
        <f>ROUND(AU320*N(Debts!$D$13)/12,2)</f>
        <v/>
      </c>
      <c r="AR321" s="44">
        <f>MIN(N(Debts!$E$13),AU320+AQ321)</f>
        <v/>
      </c>
      <c r="AS321" s="44">
        <f>AU320+AQ321-AR321</f>
        <v/>
      </c>
      <c r="AT321" s="44" t="n">
        <v>0</v>
      </c>
      <c r="AU321" s="44">
        <f>ROUND(AS321-AT321,2)</f>
        <v/>
      </c>
    </row>
    <row r="322">
      <c r="A322" s="43" t="n">
        <v>315</v>
      </c>
      <c r="B322" s="45">
        <f>EDATE(Plan!$C$7,A322-1)</f>
        <v/>
      </c>
      <c r="C322" s="46" t="n">
        <v>0</v>
      </c>
      <c r="D322" s="46">
        <f>SUMIF($H$6:$AU$6,"Interest",H322:AU322)</f>
        <v/>
      </c>
      <c r="E322" s="46">
        <f>SUMIF($H$6:$AU$6,"Min paid",H322:AU322)+SUMIF($H$6:$AU$6,"Extra paid",H322:AU322)</f>
        <v/>
      </c>
      <c r="F322" s="46">
        <f>SUMIF($H$6:$AU$6,"Balance",H322:AU322)</f>
        <v/>
      </c>
      <c r="G322" s="47">
        <f>IF(AND(F322&lt;=0.005,F321&gt;0.005),A322,"")</f>
        <v/>
      </c>
      <c r="H322" s="44">
        <f>ROUND(L321*N(Debts!$D$6)/12,2)</f>
        <v/>
      </c>
      <c r="I322" s="44">
        <f>MIN(N(Debts!$E$6),L321+H322)</f>
        <v/>
      </c>
      <c r="J322" s="44">
        <f>L321+H322-I322</f>
        <v/>
      </c>
      <c r="K322" s="44" t="n">
        <v>0</v>
      </c>
      <c r="L322" s="44">
        <f>ROUND(J322-K322,2)</f>
        <v/>
      </c>
      <c r="M322" s="44">
        <f>ROUND(Q321*N(Debts!$D$7)/12,2)</f>
        <v/>
      </c>
      <c r="N322" s="44">
        <f>MIN(N(Debts!$E$7),Q321+M322)</f>
        <v/>
      </c>
      <c r="O322" s="44">
        <f>Q321+M322-N322</f>
        <v/>
      </c>
      <c r="P322" s="44" t="n">
        <v>0</v>
      </c>
      <c r="Q322" s="44">
        <f>ROUND(O322-P322,2)</f>
        <v/>
      </c>
      <c r="R322" s="44">
        <f>ROUND(V321*N(Debts!$D$8)/12,2)</f>
        <v/>
      </c>
      <c r="S322" s="44">
        <f>MIN(N(Debts!$E$8),V321+R322)</f>
        <v/>
      </c>
      <c r="T322" s="44">
        <f>V321+R322-S322</f>
        <v/>
      </c>
      <c r="U322" s="44" t="n">
        <v>0</v>
      </c>
      <c r="V322" s="44">
        <f>ROUND(T322-U322,2)</f>
        <v/>
      </c>
      <c r="W322" s="44">
        <f>ROUND(AA321*N(Debts!$D$9)/12,2)</f>
        <v/>
      </c>
      <c r="X322" s="44">
        <f>MIN(N(Debts!$E$9),AA321+W322)</f>
        <v/>
      </c>
      <c r="Y322" s="44">
        <f>AA321+W322-X322</f>
        <v/>
      </c>
      <c r="Z322" s="44" t="n">
        <v>0</v>
      </c>
      <c r="AA322" s="44">
        <f>ROUND(Y322-Z322,2)</f>
        <v/>
      </c>
      <c r="AB322" s="44">
        <f>ROUND(AF321*N(Debts!$D$10)/12,2)</f>
        <v/>
      </c>
      <c r="AC322" s="44">
        <f>MIN(N(Debts!$E$10),AF321+AB322)</f>
        <v/>
      </c>
      <c r="AD322" s="44">
        <f>AF321+AB322-AC322</f>
        <v/>
      </c>
      <c r="AE322" s="44" t="n">
        <v>0</v>
      </c>
      <c r="AF322" s="44">
        <f>ROUND(AD322-AE322,2)</f>
        <v/>
      </c>
      <c r="AG322" s="44">
        <f>ROUND(AK321*N(Debts!$D$11)/12,2)</f>
        <v/>
      </c>
      <c r="AH322" s="44">
        <f>MIN(N(Debts!$E$11),AK321+AG322)</f>
        <v/>
      </c>
      <c r="AI322" s="44">
        <f>AK321+AG322-AH322</f>
        <v/>
      </c>
      <c r="AJ322" s="44" t="n">
        <v>0</v>
      </c>
      <c r="AK322" s="44">
        <f>ROUND(AI322-AJ322,2)</f>
        <v/>
      </c>
      <c r="AL322" s="44">
        <f>ROUND(AP321*N(Debts!$D$12)/12,2)</f>
        <v/>
      </c>
      <c r="AM322" s="44">
        <f>MIN(N(Debts!$E$12),AP321+AL322)</f>
        <v/>
      </c>
      <c r="AN322" s="44">
        <f>AP321+AL322-AM322</f>
        <v/>
      </c>
      <c r="AO322" s="44" t="n">
        <v>0</v>
      </c>
      <c r="AP322" s="44">
        <f>ROUND(AN322-AO322,2)</f>
        <v/>
      </c>
      <c r="AQ322" s="44">
        <f>ROUND(AU321*N(Debts!$D$13)/12,2)</f>
        <v/>
      </c>
      <c r="AR322" s="44">
        <f>MIN(N(Debts!$E$13),AU321+AQ322)</f>
        <v/>
      </c>
      <c r="AS322" s="44">
        <f>AU321+AQ322-AR322</f>
        <v/>
      </c>
      <c r="AT322" s="44" t="n">
        <v>0</v>
      </c>
      <c r="AU322" s="44">
        <f>ROUND(AS322-AT322,2)</f>
        <v/>
      </c>
    </row>
    <row r="323">
      <c r="A323" s="43" t="n">
        <v>316</v>
      </c>
      <c r="B323" s="45">
        <f>EDATE(Plan!$C$7,A323-1)</f>
        <v/>
      </c>
      <c r="C323" s="46" t="n">
        <v>0</v>
      </c>
      <c r="D323" s="46">
        <f>SUMIF($H$6:$AU$6,"Interest",H323:AU323)</f>
        <v/>
      </c>
      <c r="E323" s="46">
        <f>SUMIF($H$6:$AU$6,"Min paid",H323:AU323)+SUMIF($H$6:$AU$6,"Extra paid",H323:AU323)</f>
        <v/>
      </c>
      <c r="F323" s="46">
        <f>SUMIF($H$6:$AU$6,"Balance",H323:AU323)</f>
        <v/>
      </c>
      <c r="G323" s="47">
        <f>IF(AND(F323&lt;=0.005,F322&gt;0.005),A323,"")</f>
        <v/>
      </c>
      <c r="H323" s="44">
        <f>ROUND(L322*N(Debts!$D$6)/12,2)</f>
        <v/>
      </c>
      <c r="I323" s="44">
        <f>MIN(N(Debts!$E$6),L322+H323)</f>
        <v/>
      </c>
      <c r="J323" s="44">
        <f>L322+H323-I323</f>
        <v/>
      </c>
      <c r="K323" s="44" t="n">
        <v>0</v>
      </c>
      <c r="L323" s="44">
        <f>ROUND(J323-K323,2)</f>
        <v/>
      </c>
      <c r="M323" s="44">
        <f>ROUND(Q322*N(Debts!$D$7)/12,2)</f>
        <v/>
      </c>
      <c r="N323" s="44">
        <f>MIN(N(Debts!$E$7),Q322+M323)</f>
        <v/>
      </c>
      <c r="O323" s="44">
        <f>Q322+M323-N323</f>
        <v/>
      </c>
      <c r="P323" s="44" t="n">
        <v>0</v>
      </c>
      <c r="Q323" s="44">
        <f>ROUND(O323-P323,2)</f>
        <v/>
      </c>
      <c r="R323" s="44">
        <f>ROUND(V322*N(Debts!$D$8)/12,2)</f>
        <v/>
      </c>
      <c r="S323" s="44">
        <f>MIN(N(Debts!$E$8),V322+R323)</f>
        <v/>
      </c>
      <c r="T323" s="44">
        <f>V322+R323-S323</f>
        <v/>
      </c>
      <c r="U323" s="44" t="n">
        <v>0</v>
      </c>
      <c r="V323" s="44">
        <f>ROUND(T323-U323,2)</f>
        <v/>
      </c>
      <c r="W323" s="44">
        <f>ROUND(AA322*N(Debts!$D$9)/12,2)</f>
        <v/>
      </c>
      <c r="X323" s="44">
        <f>MIN(N(Debts!$E$9),AA322+W323)</f>
        <v/>
      </c>
      <c r="Y323" s="44">
        <f>AA322+W323-X323</f>
        <v/>
      </c>
      <c r="Z323" s="44" t="n">
        <v>0</v>
      </c>
      <c r="AA323" s="44">
        <f>ROUND(Y323-Z323,2)</f>
        <v/>
      </c>
      <c r="AB323" s="44">
        <f>ROUND(AF322*N(Debts!$D$10)/12,2)</f>
        <v/>
      </c>
      <c r="AC323" s="44">
        <f>MIN(N(Debts!$E$10),AF322+AB323)</f>
        <v/>
      </c>
      <c r="AD323" s="44">
        <f>AF322+AB323-AC323</f>
        <v/>
      </c>
      <c r="AE323" s="44" t="n">
        <v>0</v>
      </c>
      <c r="AF323" s="44">
        <f>ROUND(AD323-AE323,2)</f>
        <v/>
      </c>
      <c r="AG323" s="44">
        <f>ROUND(AK322*N(Debts!$D$11)/12,2)</f>
        <v/>
      </c>
      <c r="AH323" s="44">
        <f>MIN(N(Debts!$E$11),AK322+AG323)</f>
        <v/>
      </c>
      <c r="AI323" s="44">
        <f>AK322+AG323-AH323</f>
        <v/>
      </c>
      <c r="AJ323" s="44" t="n">
        <v>0</v>
      </c>
      <c r="AK323" s="44">
        <f>ROUND(AI323-AJ323,2)</f>
        <v/>
      </c>
      <c r="AL323" s="44">
        <f>ROUND(AP322*N(Debts!$D$12)/12,2)</f>
        <v/>
      </c>
      <c r="AM323" s="44">
        <f>MIN(N(Debts!$E$12),AP322+AL323)</f>
        <v/>
      </c>
      <c r="AN323" s="44">
        <f>AP322+AL323-AM323</f>
        <v/>
      </c>
      <c r="AO323" s="44" t="n">
        <v>0</v>
      </c>
      <c r="AP323" s="44">
        <f>ROUND(AN323-AO323,2)</f>
        <v/>
      </c>
      <c r="AQ323" s="44">
        <f>ROUND(AU322*N(Debts!$D$13)/12,2)</f>
        <v/>
      </c>
      <c r="AR323" s="44">
        <f>MIN(N(Debts!$E$13),AU322+AQ323)</f>
        <v/>
      </c>
      <c r="AS323" s="44">
        <f>AU322+AQ323-AR323</f>
        <v/>
      </c>
      <c r="AT323" s="44" t="n">
        <v>0</v>
      </c>
      <c r="AU323" s="44">
        <f>ROUND(AS323-AT323,2)</f>
        <v/>
      </c>
    </row>
    <row r="324">
      <c r="A324" s="43" t="n">
        <v>317</v>
      </c>
      <c r="B324" s="45">
        <f>EDATE(Plan!$C$7,A324-1)</f>
        <v/>
      </c>
      <c r="C324" s="46" t="n">
        <v>0</v>
      </c>
      <c r="D324" s="46">
        <f>SUMIF($H$6:$AU$6,"Interest",H324:AU324)</f>
        <v/>
      </c>
      <c r="E324" s="46">
        <f>SUMIF($H$6:$AU$6,"Min paid",H324:AU324)+SUMIF($H$6:$AU$6,"Extra paid",H324:AU324)</f>
        <v/>
      </c>
      <c r="F324" s="46">
        <f>SUMIF($H$6:$AU$6,"Balance",H324:AU324)</f>
        <v/>
      </c>
      <c r="G324" s="47">
        <f>IF(AND(F324&lt;=0.005,F323&gt;0.005),A324,"")</f>
        <v/>
      </c>
      <c r="H324" s="44">
        <f>ROUND(L323*N(Debts!$D$6)/12,2)</f>
        <v/>
      </c>
      <c r="I324" s="44">
        <f>MIN(N(Debts!$E$6),L323+H324)</f>
        <v/>
      </c>
      <c r="J324" s="44">
        <f>L323+H324-I324</f>
        <v/>
      </c>
      <c r="K324" s="44" t="n">
        <v>0</v>
      </c>
      <c r="L324" s="44">
        <f>ROUND(J324-K324,2)</f>
        <v/>
      </c>
      <c r="M324" s="44">
        <f>ROUND(Q323*N(Debts!$D$7)/12,2)</f>
        <v/>
      </c>
      <c r="N324" s="44">
        <f>MIN(N(Debts!$E$7),Q323+M324)</f>
        <v/>
      </c>
      <c r="O324" s="44">
        <f>Q323+M324-N324</f>
        <v/>
      </c>
      <c r="P324" s="44" t="n">
        <v>0</v>
      </c>
      <c r="Q324" s="44">
        <f>ROUND(O324-P324,2)</f>
        <v/>
      </c>
      <c r="R324" s="44">
        <f>ROUND(V323*N(Debts!$D$8)/12,2)</f>
        <v/>
      </c>
      <c r="S324" s="44">
        <f>MIN(N(Debts!$E$8),V323+R324)</f>
        <v/>
      </c>
      <c r="T324" s="44">
        <f>V323+R324-S324</f>
        <v/>
      </c>
      <c r="U324" s="44" t="n">
        <v>0</v>
      </c>
      <c r="V324" s="44">
        <f>ROUND(T324-U324,2)</f>
        <v/>
      </c>
      <c r="W324" s="44">
        <f>ROUND(AA323*N(Debts!$D$9)/12,2)</f>
        <v/>
      </c>
      <c r="X324" s="44">
        <f>MIN(N(Debts!$E$9),AA323+W324)</f>
        <v/>
      </c>
      <c r="Y324" s="44">
        <f>AA323+W324-X324</f>
        <v/>
      </c>
      <c r="Z324" s="44" t="n">
        <v>0</v>
      </c>
      <c r="AA324" s="44">
        <f>ROUND(Y324-Z324,2)</f>
        <v/>
      </c>
      <c r="AB324" s="44">
        <f>ROUND(AF323*N(Debts!$D$10)/12,2)</f>
        <v/>
      </c>
      <c r="AC324" s="44">
        <f>MIN(N(Debts!$E$10),AF323+AB324)</f>
        <v/>
      </c>
      <c r="AD324" s="44">
        <f>AF323+AB324-AC324</f>
        <v/>
      </c>
      <c r="AE324" s="44" t="n">
        <v>0</v>
      </c>
      <c r="AF324" s="44">
        <f>ROUND(AD324-AE324,2)</f>
        <v/>
      </c>
      <c r="AG324" s="44">
        <f>ROUND(AK323*N(Debts!$D$11)/12,2)</f>
        <v/>
      </c>
      <c r="AH324" s="44">
        <f>MIN(N(Debts!$E$11),AK323+AG324)</f>
        <v/>
      </c>
      <c r="AI324" s="44">
        <f>AK323+AG324-AH324</f>
        <v/>
      </c>
      <c r="AJ324" s="44" t="n">
        <v>0</v>
      </c>
      <c r="AK324" s="44">
        <f>ROUND(AI324-AJ324,2)</f>
        <v/>
      </c>
      <c r="AL324" s="44">
        <f>ROUND(AP323*N(Debts!$D$12)/12,2)</f>
        <v/>
      </c>
      <c r="AM324" s="44">
        <f>MIN(N(Debts!$E$12),AP323+AL324)</f>
        <v/>
      </c>
      <c r="AN324" s="44">
        <f>AP323+AL324-AM324</f>
        <v/>
      </c>
      <c r="AO324" s="44" t="n">
        <v>0</v>
      </c>
      <c r="AP324" s="44">
        <f>ROUND(AN324-AO324,2)</f>
        <v/>
      </c>
      <c r="AQ324" s="44">
        <f>ROUND(AU323*N(Debts!$D$13)/12,2)</f>
        <v/>
      </c>
      <c r="AR324" s="44">
        <f>MIN(N(Debts!$E$13),AU323+AQ324)</f>
        <v/>
      </c>
      <c r="AS324" s="44">
        <f>AU323+AQ324-AR324</f>
        <v/>
      </c>
      <c r="AT324" s="44" t="n">
        <v>0</v>
      </c>
      <c r="AU324" s="44">
        <f>ROUND(AS324-AT324,2)</f>
        <v/>
      </c>
    </row>
    <row r="325">
      <c r="A325" s="43" t="n">
        <v>318</v>
      </c>
      <c r="B325" s="45">
        <f>EDATE(Plan!$C$7,A325-1)</f>
        <v/>
      </c>
      <c r="C325" s="46" t="n">
        <v>0</v>
      </c>
      <c r="D325" s="46">
        <f>SUMIF($H$6:$AU$6,"Interest",H325:AU325)</f>
        <v/>
      </c>
      <c r="E325" s="46">
        <f>SUMIF($H$6:$AU$6,"Min paid",H325:AU325)+SUMIF($H$6:$AU$6,"Extra paid",H325:AU325)</f>
        <v/>
      </c>
      <c r="F325" s="46">
        <f>SUMIF($H$6:$AU$6,"Balance",H325:AU325)</f>
        <v/>
      </c>
      <c r="G325" s="47">
        <f>IF(AND(F325&lt;=0.005,F324&gt;0.005),A325,"")</f>
        <v/>
      </c>
      <c r="H325" s="44">
        <f>ROUND(L324*N(Debts!$D$6)/12,2)</f>
        <v/>
      </c>
      <c r="I325" s="44">
        <f>MIN(N(Debts!$E$6),L324+H325)</f>
        <v/>
      </c>
      <c r="J325" s="44">
        <f>L324+H325-I325</f>
        <v/>
      </c>
      <c r="K325" s="44" t="n">
        <v>0</v>
      </c>
      <c r="L325" s="44">
        <f>ROUND(J325-K325,2)</f>
        <v/>
      </c>
      <c r="M325" s="44">
        <f>ROUND(Q324*N(Debts!$D$7)/12,2)</f>
        <v/>
      </c>
      <c r="N325" s="44">
        <f>MIN(N(Debts!$E$7),Q324+M325)</f>
        <v/>
      </c>
      <c r="O325" s="44">
        <f>Q324+M325-N325</f>
        <v/>
      </c>
      <c r="P325" s="44" t="n">
        <v>0</v>
      </c>
      <c r="Q325" s="44">
        <f>ROUND(O325-P325,2)</f>
        <v/>
      </c>
      <c r="R325" s="44">
        <f>ROUND(V324*N(Debts!$D$8)/12,2)</f>
        <v/>
      </c>
      <c r="S325" s="44">
        <f>MIN(N(Debts!$E$8),V324+R325)</f>
        <v/>
      </c>
      <c r="T325" s="44">
        <f>V324+R325-S325</f>
        <v/>
      </c>
      <c r="U325" s="44" t="n">
        <v>0</v>
      </c>
      <c r="V325" s="44">
        <f>ROUND(T325-U325,2)</f>
        <v/>
      </c>
      <c r="W325" s="44">
        <f>ROUND(AA324*N(Debts!$D$9)/12,2)</f>
        <v/>
      </c>
      <c r="X325" s="44">
        <f>MIN(N(Debts!$E$9),AA324+W325)</f>
        <v/>
      </c>
      <c r="Y325" s="44">
        <f>AA324+W325-X325</f>
        <v/>
      </c>
      <c r="Z325" s="44" t="n">
        <v>0</v>
      </c>
      <c r="AA325" s="44">
        <f>ROUND(Y325-Z325,2)</f>
        <v/>
      </c>
      <c r="AB325" s="44">
        <f>ROUND(AF324*N(Debts!$D$10)/12,2)</f>
        <v/>
      </c>
      <c r="AC325" s="44">
        <f>MIN(N(Debts!$E$10),AF324+AB325)</f>
        <v/>
      </c>
      <c r="AD325" s="44">
        <f>AF324+AB325-AC325</f>
        <v/>
      </c>
      <c r="AE325" s="44" t="n">
        <v>0</v>
      </c>
      <c r="AF325" s="44">
        <f>ROUND(AD325-AE325,2)</f>
        <v/>
      </c>
      <c r="AG325" s="44">
        <f>ROUND(AK324*N(Debts!$D$11)/12,2)</f>
        <v/>
      </c>
      <c r="AH325" s="44">
        <f>MIN(N(Debts!$E$11),AK324+AG325)</f>
        <v/>
      </c>
      <c r="AI325" s="44">
        <f>AK324+AG325-AH325</f>
        <v/>
      </c>
      <c r="AJ325" s="44" t="n">
        <v>0</v>
      </c>
      <c r="AK325" s="44">
        <f>ROUND(AI325-AJ325,2)</f>
        <v/>
      </c>
      <c r="AL325" s="44">
        <f>ROUND(AP324*N(Debts!$D$12)/12,2)</f>
        <v/>
      </c>
      <c r="AM325" s="44">
        <f>MIN(N(Debts!$E$12),AP324+AL325)</f>
        <v/>
      </c>
      <c r="AN325" s="44">
        <f>AP324+AL325-AM325</f>
        <v/>
      </c>
      <c r="AO325" s="44" t="n">
        <v>0</v>
      </c>
      <c r="AP325" s="44">
        <f>ROUND(AN325-AO325,2)</f>
        <v/>
      </c>
      <c r="AQ325" s="44">
        <f>ROUND(AU324*N(Debts!$D$13)/12,2)</f>
        <v/>
      </c>
      <c r="AR325" s="44">
        <f>MIN(N(Debts!$E$13),AU324+AQ325)</f>
        <v/>
      </c>
      <c r="AS325" s="44">
        <f>AU324+AQ325-AR325</f>
        <v/>
      </c>
      <c r="AT325" s="44" t="n">
        <v>0</v>
      </c>
      <c r="AU325" s="44">
        <f>ROUND(AS325-AT325,2)</f>
        <v/>
      </c>
    </row>
    <row r="326">
      <c r="A326" s="43" t="n">
        <v>319</v>
      </c>
      <c r="B326" s="45">
        <f>EDATE(Plan!$C$7,A326-1)</f>
        <v/>
      </c>
      <c r="C326" s="46" t="n">
        <v>0</v>
      </c>
      <c r="D326" s="46">
        <f>SUMIF($H$6:$AU$6,"Interest",H326:AU326)</f>
        <v/>
      </c>
      <c r="E326" s="46">
        <f>SUMIF($H$6:$AU$6,"Min paid",H326:AU326)+SUMIF($H$6:$AU$6,"Extra paid",H326:AU326)</f>
        <v/>
      </c>
      <c r="F326" s="46">
        <f>SUMIF($H$6:$AU$6,"Balance",H326:AU326)</f>
        <v/>
      </c>
      <c r="G326" s="47">
        <f>IF(AND(F326&lt;=0.005,F325&gt;0.005),A326,"")</f>
        <v/>
      </c>
      <c r="H326" s="44">
        <f>ROUND(L325*N(Debts!$D$6)/12,2)</f>
        <v/>
      </c>
      <c r="I326" s="44">
        <f>MIN(N(Debts!$E$6),L325+H326)</f>
        <v/>
      </c>
      <c r="J326" s="44">
        <f>L325+H326-I326</f>
        <v/>
      </c>
      <c r="K326" s="44" t="n">
        <v>0</v>
      </c>
      <c r="L326" s="44">
        <f>ROUND(J326-K326,2)</f>
        <v/>
      </c>
      <c r="M326" s="44">
        <f>ROUND(Q325*N(Debts!$D$7)/12,2)</f>
        <v/>
      </c>
      <c r="N326" s="44">
        <f>MIN(N(Debts!$E$7),Q325+M326)</f>
        <v/>
      </c>
      <c r="O326" s="44">
        <f>Q325+M326-N326</f>
        <v/>
      </c>
      <c r="P326" s="44" t="n">
        <v>0</v>
      </c>
      <c r="Q326" s="44">
        <f>ROUND(O326-P326,2)</f>
        <v/>
      </c>
      <c r="R326" s="44">
        <f>ROUND(V325*N(Debts!$D$8)/12,2)</f>
        <v/>
      </c>
      <c r="S326" s="44">
        <f>MIN(N(Debts!$E$8),V325+R326)</f>
        <v/>
      </c>
      <c r="T326" s="44">
        <f>V325+R326-S326</f>
        <v/>
      </c>
      <c r="U326" s="44" t="n">
        <v>0</v>
      </c>
      <c r="V326" s="44">
        <f>ROUND(T326-U326,2)</f>
        <v/>
      </c>
      <c r="W326" s="44">
        <f>ROUND(AA325*N(Debts!$D$9)/12,2)</f>
        <v/>
      </c>
      <c r="X326" s="44">
        <f>MIN(N(Debts!$E$9),AA325+W326)</f>
        <v/>
      </c>
      <c r="Y326" s="44">
        <f>AA325+W326-X326</f>
        <v/>
      </c>
      <c r="Z326" s="44" t="n">
        <v>0</v>
      </c>
      <c r="AA326" s="44">
        <f>ROUND(Y326-Z326,2)</f>
        <v/>
      </c>
      <c r="AB326" s="44">
        <f>ROUND(AF325*N(Debts!$D$10)/12,2)</f>
        <v/>
      </c>
      <c r="AC326" s="44">
        <f>MIN(N(Debts!$E$10),AF325+AB326)</f>
        <v/>
      </c>
      <c r="AD326" s="44">
        <f>AF325+AB326-AC326</f>
        <v/>
      </c>
      <c r="AE326" s="44" t="n">
        <v>0</v>
      </c>
      <c r="AF326" s="44">
        <f>ROUND(AD326-AE326,2)</f>
        <v/>
      </c>
      <c r="AG326" s="44">
        <f>ROUND(AK325*N(Debts!$D$11)/12,2)</f>
        <v/>
      </c>
      <c r="AH326" s="44">
        <f>MIN(N(Debts!$E$11),AK325+AG326)</f>
        <v/>
      </c>
      <c r="AI326" s="44">
        <f>AK325+AG326-AH326</f>
        <v/>
      </c>
      <c r="AJ326" s="44" t="n">
        <v>0</v>
      </c>
      <c r="AK326" s="44">
        <f>ROUND(AI326-AJ326,2)</f>
        <v/>
      </c>
      <c r="AL326" s="44">
        <f>ROUND(AP325*N(Debts!$D$12)/12,2)</f>
        <v/>
      </c>
      <c r="AM326" s="44">
        <f>MIN(N(Debts!$E$12),AP325+AL326)</f>
        <v/>
      </c>
      <c r="AN326" s="44">
        <f>AP325+AL326-AM326</f>
        <v/>
      </c>
      <c r="AO326" s="44" t="n">
        <v>0</v>
      </c>
      <c r="AP326" s="44">
        <f>ROUND(AN326-AO326,2)</f>
        <v/>
      </c>
      <c r="AQ326" s="44">
        <f>ROUND(AU325*N(Debts!$D$13)/12,2)</f>
        <v/>
      </c>
      <c r="AR326" s="44">
        <f>MIN(N(Debts!$E$13),AU325+AQ326)</f>
        <v/>
      </c>
      <c r="AS326" s="44">
        <f>AU325+AQ326-AR326</f>
        <v/>
      </c>
      <c r="AT326" s="44" t="n">
        <v>0</v>
      </c>
      <c r="AU326" s="44">
        <f>ROUND(AS326-AT326,2)</f>
        <v/>
      </c>
    </row>
    <row r="327">
      <c r="A327" s="43" t="n">
        <v>320</v>
      </c>
      <c r="B327" s="45">
        <f>EDATE(Plan!$C$7,A327-1)</f>
        <v/>
      </c>
      <c r="C327" s="46" t="n">
        <v>0</v>
      </c>
      <c r="D327" s="46">
        <f>SUMIF($H$6:$AU$6,"Interest",H327:AU327)</f>
        <v/>
      </c>
      <c r="E327" s="46">
        <f>SUMIF($H$6:$AU$6,"Min paid",H327:AU327)+SUMIF($H$6:$AU$6,"Extra paid",H327:AU327)</f>
        <v/>
      </c>
      <c r="F327" s="46">
        <f>SUMIF($H$6:$AU$6,"Balance",H327:AU327)</f>
        <v/>
      </c>
      <c r="G327" s="47">
        <f>IF(AND(F327&lt;=0.005,F326&gt;0.005),A327,"")</f>
        <v/>
      </c>
      <c r="H327" s="44">
        <f>ROUND(L326*N(Debts!$D$6)/12,2)</f>
        <v/>
      </c>
      <c r="I327" s="44">
        <f>MIN(N(Debts!$E$6),L326+H327)</f>
        <v/>
      </c>
      <c r="J327" s="44">
        <f>L326+H327-I327</f>
        <v/>
      </c>
      <c r="K327" s="44" t="n">
        <v>0</v>
      </c>
      <c r="L327" s="44">
        <f>ROUND(J327-K327,2)</f>
        <v/>
      </c>
      <c r="M327" s="44">
        <f>ROUND(Q326*N(Debts!$D$7)/12,2)</f>
        <v/>
      </c>
      <c r="N327" s="44">
        <f>MIN(N(Debts!$E$7),Q326+M327)</f>
        <v/>
      </c>
      <c r="O327" s="44">
        <f>Q326+M327-N327</f>
        <v/>
      </c>
      <c r="P327" s="44" t="n">
        <v>0</v>
      </c>
      <c r="Q327" s="44">
        <f>ROUND(O327-P327,2)</f>
        <v/>
      </c>
      <c r="R327" s="44">
        <f>ROUND(V326*N(Debts!$D$8)/12,2)</f>
        <v/>
      </c>
      <c r="S327" s="44">
        <f>MIN(N(Debts!$E$8),V326+R327)</f>
        <v/>
      </c>
      <c r="T327" s="44">
        <f>V326+R327-S327</f>
        <v/>
      </c>
      <c r="U327" s="44" t="n">
        <v>0</v>
      </c>
      <c r="V327" s="44">
        <f>ROUND(T327-U327,2)</f>
        <v/>
      </c>
      <c r="W327" s="44">
        <f>ROUND(AA326*N(Debts!$D$9)/12,2)</f>
        <v/>
      </c>
      <c r="X327" s="44">
        <f>MIN(N(Debts!$E$9),AA326+W327)</f>
        <v/>
      </c>
      <c r="Y327" s="44">
        <f>AA326+W327-X327</f>
        <v/>
      </c>
      <c r="Z327" s="44" t="n">
        <v>0</v>
      </c>
      <c r="AA327" s="44">
        <f>ROUND(Y327-Z327,2)</f>
        <v/>
      </c>
      <c r="AB327" s="44">
        <f>ROUND(AF326*N(Debts!$D$10)/12,2)</f>
        <v/>
      </c>
      <c r="AC327" s="44">
        <f>MIN(N(Debts!$E$10),AF326+AB327)</f>
        <v/>
      </c>
      <c r="AD327" s="44">
        <f>AF326+AB327-AC327</f>
        <v/>
      </c>
      <c r="AE327" s="44" t="n">
        <v>0</v>
      </c>
      <c r="AF327" s="44">
        <f>ROUND(AD327-AE327,2)</f>
        <v/>
      </c>
      <c r="AG327" s="44">
        <f>ROUND(AK326*N(Debts!$D$11)/12,2)</f>
        <v/>
      </c>
      <c r="AH327" s="44">
        <f>MIN(N(Debts!$E$11),AK326+AG327)</f>
        <v/>
      </c>
      <c r="AI327" s="44">
        <f>AK326+AG327-AH327</f>
        <v/>
      </c>
      <c r="AJ327" s="44" t="n">
        <v>0</v>
      </c>
      <c r="AK327" s="44">
        <f>ROUND(AI327-AJ327,2)</f>
        <v/>
      </c>
      <c r="AL327" s="44">
        <f>ROUND(AP326*N(Debts!$D$12)/12,2)</f>
        <v/>
      </c>
      <c r="AM327" s="44">
        <f>MIN(N(Debts!$E$12),AP326+AL327)</f>
        <v/>
      </c>
      <c r="AN327" s="44">
        <f>AP326+AL327-AM327</f>
        <v/>
      </c>
      <c r="AO327" s="44" t="n">
        <v>0</v>
      </c>
      <c r="AP327" s="44">
        <f>ROUND(AN327-AO327,2)</f>
        <v/>
      </c>
      <c r="AQ327" s="44">
        <f>ROUND(AU326*N(Debts!$D$13)/12,2)</f>
        <v/>
      </c>
      <c r="AR327" s="44">
        <f>MIN(N(Debts!$E$13),AU326+AQ327)</f>
        <v/>
      </c>
      <c r="AS327" s="44">
        <f>AU326+AQ327-AR327</f>
        <v/>
      </c>
      <c r="AT327" s="44" t="n">
        <v>0</v>
      </c>
      <c r="AU327" s="44">
        <f>ROUND(AS327-AT327,2)</f>
        <v/>
      </c>
    </row>
    <row r="328">
      <c r="A328" s="43" t="n">
        <v>321</v>
      </c>
      <c r="B328" s="45">
        <f>EDATE(Plan!$C$7,A328-1)</f>
        <v/>
      </c>
      <c r="C328" s="46" t="n">
        <v>0</v>
      </c>
      <c r="D328" s="46">
        <f>SUMIF($H$6:$AU$6,"Interest",H328:AU328)</f>
        <v/>
      </c>
      <c r="E328" s="46">
        <f>SUMIF($H$6:$AU$6,"Min paid",H328:AU328)+SUMIF($H$6:$AU$6,"Extra paid",H328:AU328)</f>
        <v/>
      </c>
      <c r="F328" s="46">
        <f>SUMIF($H$6:$AU$6,"Balance",H328:AU328)</f>
        <v/>
      </c>
      <c r="G328" s="47">
        <f>IF(AND(F328&lt;=0.005,F327&gt;0.005),A328,"")</f>
        <v/>
      </c>
      <c r="H328" s="44">
        <f>ROUND(L327*N(Debts!$D$6)/12,2)</f>
        <v/>
      </c>
      <c r="I328" s="44">
        <f>MIN(N(Debts!$E$6),L327+H328)</f>
        <v/>
      </c>
      <c r="J328" s="44">
        <f>L327+H328-I328</f>
        <v/>
      </c>
      <c r="K328" s="44" t="n">
        <v>0</v>
      </c>
      <c r="L328" s="44">
        <f>ROUND(J328-K328,2)</f>
        <v/>
      </c>
      <c r="M328" s="44">
        <f>ROUND(Q327*N(Debts!$D$7)/12,2)</f>
        <v/>
      </c>
      <c r="N328" s="44">
        <f>MIN(N(Debts!$E$7),Q327+M328)</f>
        <v/>
      </c>
      <c r="O328" s="44">
        <f>Q327+M328-N328</f>
        <v/>
      </c>
      <c r="P328" s="44" t="n">
        <v>0</v>
      </c>
      <c r="Q328" s="44">
        <f>ROUND(O328-P328,2)</f>
        <v/>
      </c>
      <c r="R328" s="44">
        <f>ROUND(V327*N(Debts!$D$8)/12,2)</f>
        <v/>
      </c>
      <c r="S328" s="44">
        <f>MIN(N(Debts!$E$8),V327+R328)</f>
        <v/>
      </c>
      <c r="T328" s="44">
        <f>V327+R328-S328</f>
        <v/>
      </c>
      <c r="U328" s="44" t="n">
        <v>0</v>
      </c>
      <c r="V328" s="44">
        <f>ROUND(T328-U328,2)</f>
        <v/>
      </c>
      <c r="W328" s="44">
        <f>ROUND(AA327*N(Debts!$D$9)/12,2)</f>
        <v/>
      </c>
      <c r="X328" s="44">
        <f>MIN(N(Debts!$E$9),AA327+W328)</f>
        <v/>
      </c>
      <c r="Y328" s="44">
        <f>AA327+W328-X328</f>
        <v/>
      </c>
      <c r="Z328" s="44" t="n">
        <v>0</v>
      </c>
      <c r="AA328" s="44">
        <f>ROUND(Y328-Z328,2)</f>
        <v/>
      </c>
      <c r="AB328" s="44">
        <f>ROUND(AF327*N(Debts!$D$10)/12,2)</f>
        <v/>
      </c>
      <c r="AC328" s="44">
        <f>MIN(N(Debts!$E$10),AF327+AB328)</f>
        <v/>
      </c>
      <c r="AD328" s="44">
        <f>AF327+AB328-AC328</f>
        <v/>
      </c>
      <c r="AE328" s="44" t="n">
        <v>0</v>
      </c>
      <c r="AF328" s="44">
        <f>ROUND(AD328-AE328,2)</f>
        <v/>
      </c>
      <c r="AG328" s="44">
        <f>ROUND(AK327*N(Debts!$D$11)/12,2)</f>
        <v/>
      </c>
      <c r="AH328" s="44">
        <f>MIN(N(Debts!$E$11),AK327+AG328)</f>
        <v/>
      </c>
      <c r="AI328" s="44">
        <f>AK327+AG328-AH328</f>
        <v/>
      </c>
      <c r="AJ328" s="44" t="n">
        <v>0</v>
      </c>
      <c r="AK328" s="44">
        <f>ROUND(AI328-AJ328,2)</f>
        <v/>
      </c>
      <c r="AL328" s="44">
        <f>ROUND(AP327*N(Debts!$D$12)/12,2)</f>
        <v/>
      </c>
      <c r="AM328" s="44">
        <f>MIN(N(Debts!$E$12),AP327+AL328)</f>
        <v/>
      </c>
      <c r="AN328" s="44">
        <f>AP327+AL328-AM328</f>
        <v/>
      </c>
      <c r="AO328" s="44" t="n">
        <v>0</v>
      </c>
      <c r="AP328" s="44">
        <f>ROUND(AN328-AO328,2)</f>
        <v/>
      </c>
      <c r="AQ328" s="44">
        <f>ROUND(AU327*N(Debts!$D$13)/12,2)</f>
        <v/>
      </c>
      <c r="AR328" s="44">
        <f>MIN(N(Debts!$E$13),AU327+AQ328)</f>
        <v/>
      </c>
      <c r="AS328" s="44">
        <f>AU327+AQ328-AR328</f>
        <v/>
      </c>
      <c r="AT328" s="44" t="n">
        <v>0</v>
      </c>
      <c r="AU328" s="44">
        <f>ROUND(AS328-AT328,2)</f>
        <v/>
      </c>
    </row>
    <row r="329">
      <c r="A329" s="43" t="n">
        <v>322</v>
      </c>
      <c r="B329" s="45">
        <f>EDATE(Plan!$C$7,A329-1)</f>
        <v/>
      </c>
      <c r="C329" s="46" t="n">
        <v>0</v>
      </c>
      <c r="D329" s="46">
        <f>SUMIF($H$6:$AU$6,"Interest",H329:AU329)</f>
        <v/>
      </c>
      <c r="E329" s="46">
        <f>SUMIF($H$6:$AU$6,"Min paid",H329:AU329)+SUMIF($H$6:$AU$6,"Extra paid",H329:AU329)</f>
        <v/>
      </c>
      <c r="F329" s="46">
        <f>SUMIF($H$6:$AU$6,"Balance",H329:AU329)</f>
        <v/>
      </c>
      <c r="G329" s="47">
        <f>IF(AND(F329&lt;=0.005,F328&gt;0.005),A329,"")</f>
        <v/>
      </c>
      <c r="H329" s="44">
        <f>ROUND(L328*N(Debts!$D$6)/12,2)</f>
        <v/>
      </c>
      <c r="I329" s="44">
        <f>MIN(N(Debts!$E$6),L328+H329)</f>
        <v/>
      </c>
      <c r="J329" s="44">
        <f>L328+H329-I329</f>
        <v/>
      </c>
      <c r="K329" s="44" t="n">
        <v>0</v>
      </c>
      <c r="L329" s="44">
        <f>ROUND(J329-K329,2)</f>
        <v/>
      </c>
      <c r="M329" s="44">
        <f>ROUND(Q328*N(Debts!$D$7)/12,2)</f>
        <v/>
      </c>
      <c r="N329" s="44">
        <f>MIN(N(Debts!$E$7),Q328+M329)</f>
        <v/>
      </c>
      <c r="O329" s="44">
        <f>Q328+M329-N329</f>
        <v/>
      </c>
      <c r="P329" s="44" t="n">
        <v>0</v>
      </c>
      <c r="Q329" s="44">
        <f>ROUND(O329-P329,2)</f>
        <v/>
      </c>
      <c r="R329" s="44">
        <f>ROUND(V328*N(Debts!$D$8)/12,2)</f>
        <v/>
      </c>
      <c r="S329" s="44">
        <f>MIN(N(Debts!$E$8),V328+R329)</f>
        <v/>
      </c>
      <c r="T329" s="44">
        <f>V328+R329-S329</f>
        <v/>
      </c>
      <c r="U329" s="44" t="n">
        <v>0</v>
      </c>
      <c r="V329" s="44">
        <f>ROUND(T329-U329,2)</f>
        <v/>
      </c>
      <c r="W329" s="44">
        <f>ROUND(AA328*N(Debts!$D$9)/12,2)</f>
        <v/>
      </c>
      <c r="X329" s="44">
        <f>MIN(N(Debts!$E$9),AA328+W329)</f>
        <v/>
      </c>
      <c r="Y329" s="44">
        <f>AA328+W329-X329</f>
        <v/>
      </c>
      <c r="Z329" s="44" t="n">
        <v>0</v>
      </c>
      <c r="AA329" s="44">
        <f>ROUND(Y329-Z329,2)</f>
        <v/>
      </c>
      <c r="AB329" s="44">
        <f>ROUND(AF328*N(Debts!$D$10)/12,2)</f>
        <v/>
      </c>
      <c r="AC329" s="44">
        <f>MIN(N(Debts!$E$10),AF328+AB329)</f>
        <v/>
      </c>
      <c r="AD329" s="44">
        <f>AF328+AB329-AC329</f>
        <v/>
      </c>
      <c r="AE329" s="44" t="n">
        <v>0</v>
      </c>
      <c r="AF329" s="44">
        <f>ROUND(AD329-AE329,2)</f>
        <v/>
      </c>
      <c r="AG329" s="44">
        <f>ROUND(AK328*N(Debts!$D$11)/12,2)</f>
        <v/>
      </c>
      <c r="AH329" s="44">
        <f>MIN(N(Debts!$E$11),AK328+AG329)</f>
        <v/>
      </c>
      <c r="AI329" s="44">
        <f>AK328+AG329-AH329</f>
        <v/>
      </c>
      <c r="AJ329" s="44" t="n">
        <v>0</v>
      </c>
      <c r="AK329" s="44">
        <f>ROUND(AI329-AJ329,2)</f>
        <v/>
      </c>
      <c r="AL329" s="44">
        <f>ROUND(AP328*N(Debts!$D$12)/12,2)</f>
        <v/>
      </c>
      <c r="AM329" s="44">
        <f>MIN(N(Debts!$E$12),AP328+AL329)</f>
        <v/>
      </c>
      <c r="AN329" s="44">
        <f>AP328+AL329-AM329</f>
        <v/>
      </c>
      <c r="AO329" s="44" t="n">
        <v>0</v>
      </c>
      <c r="AP329" s="44">
        <f>ROUND(AN329-AO329,2)</f>
        <v/>
      </c>
      <c r="AQ329" s="44">
        <f>ROUND(AU328*N(Debts!$D$13)/12,2)</f>
        <v/>
      </c>
      <c r="AR329" s="44">
        <f>MIN(N(Debts!$E$13),AU328+AQ329)</f>
        <v/>
      </c>
      <c r="AS329" s="44">
        <f>AU328+AQ329-AR329</f>
        <v/>
      </c>
      <c r="AT329" s="44" t="n">
        <v>0</v>
      </c>
      <c r="AU329" s="44">
        <f>ROUND(AS329-AT329,2)</f>
        <v/>
      </c>
    </row>
    <row r="330">
      <c r="A330" s="43" t="n">
        <v>323</v>
      </c>
      <c r="B330" s="45">
        <f>EDATE(Plan!$C$7,A330-1)</f>
        <v/>
      </c>
      <c r="C330" s="46" t="n">
        <v>0</v>
      </c>
      <c r="D330" s="46">
        <f>SUMIF($H$6:$AU$6,"Interest",H330:AU330)</f>
        <v/>
      </c>
      <c r="E330" s="46">
        <f>SUMIF($H$6:$AU$6,"Min paid",H330:AU330)+SUMIF($H$6:$AU$6,"Extra paid",H330:AU330)</f>
        <v/>
      </c>
      <c r="F330" s="46">
        <f>SUMIF($H$6:$AU$6,"Balance",H330:AU330)</f>
        <v/>
      </c>
      <c r="G330" s="47">
        <f>IF(AND(F330&lt;=0.005,F329&gt;0.005),A330,"")</f>
        <v/>
      </c>
      <c r="H330" s="44">
        <f>ROUND(L329*N(Debts!$D$6)/12,2)</f>
        <v/>
      </c>
      <c r="I330" s="44">
        <f>MIN(N(Debts!$E$6),L329+H330)</f>
        <v/>
      </c>
      <c r="J330" s="44">
        <f>L329+H330-I330</f>
        <v/>
      </c>
      <c r="K330" s="44" t="n">
        <v>0</v>
      </c>
      <c r="L330" s="44">
        <f>ROUND(J330-K330,2)</f>
        <v/>
      </c>
      <c r="M330" s="44">
        <f>ROUND(Q329*N(Debts!$D$7)/12,2)</f>
        <v/>
      </c>
      <c r="N330" s="44">
        <f>MIN(N(Debts!$E$7),Q329+M330)</f>
        <v/>
      </c>
      <c r="O330" s="44">
        <f>Q329+M330-N330</f>
        <v/>
      </c>
      <c r="P330" s="44" t="n">
        <v>0</v>
      </c>
      <c r="Q330" s="44">
        <f>ROUND(O330-P330,2)</f>
        <v/>
      </c>
      <c r="R330" s="44">
        <f>ROUND(V329*N(Debts!$D$8)/12,2)</f>
        <v/>
      </c>
      <c r="S330" s="44">
        <f>MIN(N(Debts!$E$8),V329+R330)</f>
        <v/>
      </c>
      <c r="T330" s="44">
        <f>V329+R330-S330</f>
        <v/>
      </c>
      <c r="U330" s="44" t="n">
        <v>0</v>
      </c>
      <c r="V330" s="44">
        <f>ROUND(T330-U330,2)</f>
        <v/>
      </c>
      <c r="W330" s="44">
        <f>ROUND(AA329*N(Debts!$D$9)/12,2)</f>
        <v/>
      </c>
      <c r="X330" s="44">
        <f>MIN(N(Debts!$E$9),AA329+W330)</f>
        <v/>
      </c>
      <c r="Y330" s="44">
        <f>AA329+W330-X330</f>
        <v/>
      </c>
      <c r="Z330" s="44" t="n">
        <v>0</v>
      </c>
      <c r="AA330" s="44">
        <f>ROUND(Y330-Z330,2)</f>
        <v/>
      </c>
      <c r="AB330" s="44">
        <f>ROUND(AF329*N(Debts!$D$10)/12,2)</f>
        <v/>
      </c>
      <c r="AC330" s="44">
        <f>MIN(N(Debts!$E$10),AF329+AB330)</f>
        <v/>
      </c>
      <c r="AD330" s="44">
        <f>AF329+AB330-AC330</f>
        <v/>
      </c>
      <c r="AE330" s="44" t="n">
        <v>0</v>
      </c>
      <c r="AF330" s="44">
        <f>ROUND(AD330-AE330,2)</f>
        <v/>
      </c>
      <c r="AG330" s="44">
        <f>ROUND(AK329*N(Debts!$D$11)/12,2)</f>
        <v/>
      </c>
      <c r="AH330" s="44">
        <f>MIN(N(Debts!$E$11),AK329+AG330)</f>
        <v/>
      </c>
      <c r="AI330" s="44">
        <f>AK329+AG330-AH330</f>
        <v/>
      </c>
      <c r="AJ330" s="44" t="n">
        <v>0</v>
      </c>
      <c r="AK330" s="44">
        <f>ROUND(AI330-AJ330,2)</f>
        <v/>
      </c>
      <c r="AL330" s="44">
        <f>ROUND(AP329*N(Debts!$D$12)/12,2)</f>
        <v/>
      </c>
      <c r="AM330" s="44">
        <f>MIN(N(Debts!$E$12),AP329+AL330)</f>
        <v/>
      </c>
      <c r="AN330" s="44">
        <f>AP329+AL330-AM330</f>
        <v/>
      </c>
      <c r="AO330" s="44" t="n">
        <v>0</v>
      </c>
      <c r="AP330" s="44">
        <f>ROUND(AN330-AO330,2)</f>
        <v/>
      </c>
      <c r="AQ330" s="44">
        <f>ROUND(AU329*N(Debts!$D$13)/12,2)</f>
        <v/>
      </c>
      <c r="AR330" s="44">
        <f>MIN(N(Debts!$E$13),AU329+AQ330)</f>
        <v/>
      </c>
      <c r="AS330" s="44">
        <f>AU329+AQ330-AR330</f>
        <v/>
      </c>
      <c r="AT330" s="44" t="n">
        <v>0</v>
      </c>
      <c r="AU330" s="44">
        <f>ROUND(AS330-AT330,2)</f>
        <v/>
      </c>
    </row>
    <row r="331">
      <c r="A331" s="43" t="n">
        <v>324</v>
      </c>
      <c r="B331" s="45">
        <f>EDATE(Plan!$C$7,A331-1)</f>
        <v/>
      </c>
      <c r="C331" s="46" t="n">
        <v>0</v>
      </c>
      <c r="D331" s="46">
        <f>SUMIF($H$6:$AU$6,"Interest",H331:AU331)</f>
        <v/>
      </c>
      <c r="E331" s="46">
        <f>SUMIF($H$6:$AU$6,"Min paid",H331:AU331)+SUMIF($H$6:$AU$6,"Extra paid",H331:AU331)</f>
        <v/>
      </c>
      <c r="F331" s="46">
        <f>SUMIF($H$6:$AU$6,"Balance",H331:AU331)</f>
        <v/>
      </c>
      <c r="G331" s="47">
        <f>IF(AND(F331&lt;=0.005,F330&gt;0.005),A331,"")</f>
        <v/>
      </c>
      <c r="H331" s="44">
        <f>ROUND(L330*N(Debts!$D$6)/12,2)</f>
        <v/>
      </c>
      <c r="I331" s="44">
        <f>MIN(N(Debts!$E$6),L330+H331)</f>
        <v/>
      </c>
      <c r="J331" s="44">
        <f>L330+H331-I331</f>
        <v/>
      </c>
      <c r="K331" s="44" t="n">
        <v>0</v>
      </c>
      <c r="L331" s="44">
        <f>ROUND(J331-K331,2)</f>
        <v/>
      </c>
      <c r="M331" s="44">
        <f>ROUND(Q330*N(Debts!$D$7)/12,2)</f>
        <v/>
      </c>
      <c r="N331" s="44">
        <f>MIN(N(Debts!$E$7),Q330+M331)</f>
        <v/>
      </c>
      <c r="O331" s="44">
        <f>Q330+M331-N331</f>
        <v/>
      </c>
      <c r="P331" s="44" t="n">
        <v>0</v>
      </c>
      <c r="Q331" s="44">
        <f>ROUND(O331-P331,2)</f>
        <v/>
      </c>
      <c r="R331" s="44">
        <f>ROUND(V330*N(Debts!$D$8)/12,2)</f>
        <v/>
      </c>
      <c r="S331" s="44">
        <f>MIN(N(Debts!$E$8),V330+R331)</f>
        <v/>
      </c>
      <c r="T331" s="44">
        <f>V330+R331-S331</f>
        <v/>
      </c>
      <c r="U331" s="44" t="n">
        <v>0</v>
      </c>
      <c r="V331" s="44">
        <f>ROUND(T331-U331,2)</f>
        <v/>
      </c>
      <c r="W331" s="44">
        <f>ROUND(AA330*N(Debts!$D$9)/12,2)</f>
        <v/>
      </c>
      <c r="X331" s="44">
        <f>MIN(N(Debts!$E$9),AA330+W331)</f>
        <v/>
      </c>
      <c r="Y331" s="44">
        <f>AA330+W331-X331</f>
        <v/>
      </c>
      <c r="Z331" s="44" t="n">
        <v>0</v>
      </c>
      <c r="AA331" s="44">
        <f>ROUND(Y331-Z331,2)</f>
        <v/>
      </c>
      <c r="AB331" s="44">
        <f>ROUND(AF330*N(Debts!$D$10)/12,2)</f>
        <v/>
      </c>
      <c r="AC331" s="44">
        <f>MIN(N(Debts!$E$10),AF330+AB331)</f>
        <v/>
      </c>
      <c r="AD331" s="44">
        <f>AF330+AB331-AC331</f>
        <v/>
      </c>
      <c r="AE331" s="44" t="n">
        <v>0</v>
      </c>
      <c r="AF331" s="44">
        <f>ROUND(AD331-AE331,2)</f>
        <v/>
      </c>
      <c r="AG331" s="44">
        <f>ROUND(AK330*N(Debts!$D$11)/12,2)</f>
        <v/>
      </c>
      <c r="AH331" s="44">
        <f>MIN(N(Debts!$E$11),AK330+AG331)</f>
        <v/>
      </c>
      <c r="AI331" s="44">
        <f>AK330+AG331-AH331</f>
        <v/>
      </c>
      <c r="AJ331" s="44" t="n">
        <v>0</v>
      </c>
      <c r="AK331" s="44">
        <f>ROUND(AI331-AJ331,2)</f>
        <v/>
      </c>
      <c r="AL331" s="44">
        <f>ROUND(AP330*N(Debts!$D$12)/12,2)</f>
        <v/>
      </c>
      <c r="AM331" s="44">
        <f>MIN(N(Debts!$E$12),AP330+AL331)</f>
        <v/>
      </c>
      <c r="AN331" s="44">
        <f>AP330+AL331-AM331</f>
        <v/>
      </c>
      <c r="AO331" s="44" t="n">
        <v>0</v>
      </c>
      <c r="AP331" s="44">
        <f>ROUND(AN331-AO331,2)</f>
        <v/>
      </c>
      <c r="AQ331" s="44">
        <f>ROUND(AU330*N(Debts!$D$13)/12,2)</f>
        <v/>
      </c>
      <c r="AR331" s="44">
        <f>MIN(N(Debts!$E$13),AU330+AQ331)</f>
        <v/>
      </c>
      <c r="AS331" s="44">
        <f>AU330+AQ331-AR331</f>
        <v/>
      </c>
      <c r="AT331" s="44" t="n">
        <v>0</v>
      </c>
      <c r="AU331" s="44">
        <f>ROUND(AS331-AT331,2)</f>
        <v/>
      </c>
    </row>
    <row r="332">
      <c r="A332" s="43" t="n">
        <v>325</v>
      </c>
      <c r="B332" s="45">
        <f>EDATE(Plan!$C$7,A332-1)</f>
        <v/>
      </c>
      <c r="C332" s="46" t="n">
        <v>0</v>
      </c>
      <c r="D332" s="46">
        <f>SUMIF($H$6:$AU$6,"Interest",H332:AU332)</f>
        <v/>
      </c>
      <c r="E332" s="46">
        <f>SUMIF($H$6:$AU$6,"Min paid",H332:AU332)+SUMIF($H$6:$AU$6,"Extra paid",H332:AU332)</f>
        <v/>
      </c>
      <c r="F332" s="46">
        <f>SUMIF($H$6:$AU$6,"Balance",H332:AU332)</f>
        <v/>
      </c>
      <c r="G332" s="47">
        <f>IF(AND(F332&lt;=0.005,F331&gt;0.005),A332,"")</f>
        <v/>
      </c>
      <c r="H332" s="44">
        <f>ROUND(L331*N(Debts!$D$6)/12,2)</f>
        <v/>
      </c>
      <c r="I332" s="44">
        <f>MIN(N(Debts!$E$6),L331+H332)</f>
        <v/>
      </c>
      <c r="J332" s="44">
        <f>L331+H332-I332</f>
        <v/>
      </c>
      <c r="K332" s="44" t="n">
        <v>0</v>
      </c>
      <c r="L332" s="44">
        <f>ROUND(J332-K332,2)</f>
        <v/>
      </c>
      <c r="M332" s="44">
        <f>ROUND(Q331*N(Debts!$D$7)/12,2)</f>
        <v/>
      </c>
      <c r="N332" s="44">
        <f>MIN(N(Debts!$E$7),Q331+M332)</f>
        <v/>
      </c>
      <c r="O332" s="44">
        <f>Q331+M332-N332</f>
        <v/>
      </c>
      <c r="P332" s="44" t="n">
        <v>0</v>
      </c>
      <c r="Q332" s="44">
        <f>ROUND(O332-P332,2)</f>
        <v/>
      </c>
      <c r="R332" s="44">
        <f>ROUND(V331*N(Debts!$D$8)/12,2)</f>
        <v/>
      </c>
      <c r="S332" s="44">
        <f>MIN(N(Debts!$E$8),V331+R332)</f>
        <v/>
      </c>
      <c r="T332" s="44">
        <f>V331+R332-S332</f>
        <v/>
      </c>
      <c r="U332" s="44" t="n">
        <v>0</v>
      </c>
      <c r="V332" s="44">
        <f>ROUND(T332-U332,2)</f>
        <v/>
      </c>
      <c r="W332" s="44">
        <f>ROUND(AA331*N(Debts!$D$9)/12,2)</f>
        <v/>
      </c>
      <c r="X332" s="44">
        <f>MIN(N(Debts!$E$9),AA331+W332)</f>
        <v/>
      </c>
      <c r="Y332" s="44">
        <f>AA331+W332-X332</f>
        <v/>
      </c>
      <c r="Z332" s="44" t="n">
        <v>0</v>
      </c>
      <c r="AA332" s="44">
        <f>ROUND(Y332-Z332,2)</f>
        <v/>
      </c>
      <c r="AB332" s="44">
        <f>ROUND(AF331*N(Debts!$D$10)/12,2)</f>
        <v/>
      </c>
      <c r="AC332" s="44">
        <f>MIN(N(Debts!$E$10),AF331+AB332)</f>
        <v/>
      </c>
      <c r="AD332" s="44">
        <f>AF331+AB332-AC332</f>
        <v/>
      </c>
      <c r="AE332" s="44" t="n">
        <v>0</v>
      </c>
      <c r="AF332" s="44">
        <f>ROUND(AD332-AE332,2)</f>
        <v/>
      </c>
      <c r="AG332" s="44">
        <f>ROUND(AK331*N(Debts!$D$11)/12,2)</f>
        <v/>
      </c>
      <c r="AH332" s="44">
        <f>MIN(N(Debts!$E$11),AK331+AG332)</f>
        <v/>
      </c>
      <c r="AI332" s="44">
        <f>AK331+AG332-AH332</f>
        <v/>
      </c>
      <c r="AJ332" s="44" t="n">
        <v>0</v>
      </c>
      <c r="AK332" s="44">
        <f>ROUND(AI332-AJ332,2)</f>
        <v/>
      </c>
      <c r="AL332" s="44">
        <f>ROUND(AP331*N(Debts!$D$12)/12,2)</f>
        <v/>
      </c>
      <c r="AM332" s="44">
        <f>MIN(N(Debts!$E$12),AP331+AL332)</f>
        <v/>
      </c>
      <c r="AN332" s="44">
        <f>AP331+AL332-AM332</f>
        <v/>
      </c>
      <c r="AO332" s="44" t="n">
        <v>0</v>
      </c>
      <c r="AP332" s="44">
        <f>ROUND(AN332-AO332,2)</f>
        <v/>
      </c>
      <c r="AQ332" s="44">
        <f>ROUND(AU331*N(Debts!$D$13)/12,2)</f>
        <v/>
      </c>
      <c r="AR332" s="44">
        <f>MIN(N(Debts!$E$13),AU331+AQ332)</f>
        <v/>
      </c>
      <c r="AS332" s="44">
        <f>AU331+AQ332-AR332</f>
        <v/>
      </c>
      <c r="AT332" s="44" t="n">
        <v>0</v>
      </c>
      <c r="AU332" s="44">
        <f>ROUND(AS332-AT332,2)</f>
        <v/>
      </c>
    </row>
    <row r="333">
      <c r="A333" s="43" t="n">
        <v>326</v>
      </c>
      <c r="B333" s="45">
        <f>EDATE(Plan!$C$7,A333-1)</f>
        <v/>
      </c>
      <c r="C333" s="46" t="n">
        <v>0</v>
      </c>
      <c r="D333" s="46">
        <f>SUMIF($H$6:$AU$6,"Interest",H333:AU333)</f>
        <v/>
      </c>
      <c r="E333" s="46">
        <f>SUMIF($H$6:$AU$6,"Min paid",H333:AU333)+SUMIF($H$6:$AU$6,"Extra paid",H333:AU333)</f>
        <v/>
      </c>
      <c r="F333" s="46">
        <f>SUMIF($H$6:$AU$6,"Balance",H333:AU333)</f>
        <v/>
      </c>
      <c r="G333" s="47">
        <f>IF(AND(F333&lt;=0.005,F332&gt;0.005),A333,"")</f>
        <v/>
      </c>
      <c r="H333" s="44">
        <f>ROUND(L332*N(Debts!$D$6)/12,2)</f>
        <v/>
      </c>
      <c r="I333" s="44">
        <f>MIN(N(Debts!$E$6),L332+H333)</f>
        <v/>
      </c>
      <c r="J333" s="44">
        <f>L332+H333-I333</f>
        <v/>
      </c>
      <c r="K333" s="44" t="n">
        <v>0</v>
      </c>
      <c r="L333" s="44">
        <f>ROUND(J333-K333,2)</f>
        <v/>
      </c>
      <c r="M333" s="44">
        <f>ROUND(Q332*N(Debts!$D$7)/12,2)</f>
        <v/>
      </c>
      <c r="N333" s="44">
        <f>MIN(N(Debts!$E$7),Q332+M333)</f>
        <v/>
      </c>
      <c r="O333" s="44">
        <f>Q332+M333-N333</f>
        <v/>
      </c>
      <c r="P333" s="44" t="n">
        <v>0</v>
      </c>
      <c r="Q333" s="44">
        <f>ROUND(O333-P333,2)</f>
        <v/>
      </c>
      <c r="R333" s="44">
        <f>ROUND(V332*N(Debts!$D$8)/12,2)</f>
        <v/>
      </c>
      <c r="S333" s="44">
        <f>MIN(N(Debts!$E$8),V332+R333)</f>
        <v/>
      </c>
      <c r="T333" s="44">
        <f>V332+R333-S333</f>
        <v/>
      </c>
      <c r="U333" s="44" t="n">
        <v>0</v>
      </c>
      <c r="V333" s="44">
        <f>ROUND(T333-U333,2)</f>
        <v/>
      </c>
      <c r="W333" s="44">
        <f>ROUND(AA332*N(Debts!$D$9)/12,2)</f>
        <v/>
      </c>
      <c r="X333" s="44">
        <f>MIN(N(Debts!$E$9),AA332+W333)</f>
        <v/>
      </c>
      <c r="Y333" s="44">
        <f>AA332+W333-X333</f>
        <v/>
      </c>
      <c r="Z333" s="44" t="n">
        <v>0</v>
      </c>
      <c r="AA333" s="44">
        <f>ROUND(Y333-Z333,2)</f>
        <v/>
      </c>
      <c r="AB333" s="44">
        <f>ROUND(AF332*N(Debts!$D$10)/12,2)</f>
        <v/>
      </c>
      <c r="AC333" s="44">
        <f>MIN(N(Debts!$E$10),AF332+AB333)</f>
        <v/>
      </c>
      <c r="AD333" s="44">
        <f>AF332+AB333-AC333</f>
        <v/>
      </c>
      <c r="AE333" s="44" t="n">
        <v>0</v>
      </c>
      <c r="AF333" s="44">
        <f>ROUND(AD333-AE333,2)</f>
        <v/>
      </c>
      <c r="AG333" s="44">
        <f>ROUND(AK332*N(Debts!$D$11)/12,2)</f>
        <v/>
      </c>
      <c r="AH333" s="44">
        <f>MIN(N(Debts!$E$11),AK332+AG333)</f>
        <v/>
      </c>
      <c r="AI333" s="44">
        <f>AK332+AG333-AH333</f>
        <v/>
      </c>
      <c r="AJ333" s="44" t="n">
        <v>0</v>
      </c>
      <c r="AK333" s="44">
        <f>ROUND(AI333-AJ333,2)</f>
        <v/>
      </c>
      <c r="AL333" s="44">
        <f>ROUND(AP332*N(Debts!$D$12)/12,2)</f>
        <v/>
      </c>
      <c r="AM333" s="44">
        <f>MIN(N(Debts!$E$12),AP332+AL333)</f>
        <v/>
      </c>
      <c r="AN333" s="44">
        <f>AP332+AL333-AM333</f>
        <v/>
      </c>
      <c r="AO333" s="44" t="n">
        <v>0</v>
      </c>
      <c r="AP333" s="44">
        <f>ROUND(AN333-AO333,2)</f>
        <v/>
      </c>
      <c r="AQ333" s="44">
        <f>ROUND(AU332*N(Debts!$D$13)/12,2)</f>
        <v/>
      </c>
      <c r="AR333" s="44">
        <f>MIN(N(Debts!$E$13),AU332+AQ333)</f>
        <v/>
      </c>
      <c r="AS333" s="44">
        <f>AU332+AQ333-AR333</f>
        <v/>
      </c>
      <c r="AT333" s="44" t="n">
        <v>0</v>
      </c>
      <c r="AU333" s="44">
        <f>ROUND(AS333-AT333,2)</f>
        <v/>
      </c>
    </row>
    <row r="334">
      <c r="A334" s="43" t="n">
        <v>327</v>
      </c>
      <c r="B334" s="45">
        <f>EDATE(Plan!$C$7,A334-1)</f>
        <v/>
      </c>
      <c r="C334" s="46" t="n">
        <v>0</v>
      </c>
      <c r="D334" s="46">
        <f>SUMIF($H$6:$AU$6,"Interest",H334:AU334)</f>
        <v/>
      </c>
      <c r="E334" s="46">
        <f>SUMIF($H$6:$AU$6,"Min paid",H334:AU334)+SUMIF($H$6:$AU$6,"Extra paid",H334:AU334)</f>
        <v/>
      </c>
      <c r="F334" s="46">
        <f>SUMIF($H$6:$AU$6,"Balance",H334:AU334)</f>
        <v/>
      </c>
      <c r="G334" s="47">
        <f>IF(AND(F334&lt;=0.005,F333&gt;0.005),A334,"")</f>
        <v/>
      </c>
      <c r="H334" s="44">
        <f>ROUND(L333*N(Debts!$D$6)/12,2)</f>
        <v/>
      </c>
      <c r="I334" s="44">
        <f>MIN(N(Debts!$E$6),L333+H334)</f>
        <v/>
      </c>
      <c r="J334" s="44">
        <f>L333+H334-I334</f>
        <v/>
      </c>
      <c r="K334" s="44" t="n">
        <v>0</v>
      </c>
      <c r="L334" s="44">
        <f>ROUND(J334-K334,2)</f>
        <v/>
      </c>
      <c r="M334" s="44">
        <f>ROUND(Q333*N(Debts!$D$7)/12,2)</f>
        <v/>
      </c>
      <c r="N334" s="44">
        <f>MIN(N(Debts!$E$7),Q333+M334)</f>
        <v/>
      </c>
      <c r="O334" s="44">
        <f>Q333+M334-N334</f>
        <v/>
      </c>
      <c r="P334" s="44" t="n">
        <v>0</v>
      </c>
      <c r="Q334" s="44">
        <f>ROUND(O334-P334,2)</f>
        <v/>
      </c>
      <c r="R334" s="44">
        <f>ROUND(V333*N(Debts!$D$8)/12,2)</f>
        <v/>
      </c>
      <c r="S334" s="44">
        <f>MIN(N(Debts!$E$8),V333+R334)</f>
        <v/>
      </c>
      <c r="T334" s="44">
        <f>V333+R334-S334</f>
        <v/>
      </c>
      <c r="U334" s="44" t="n">
        <v>0</v>
      </c>
      <c r="V334" s="44">
        <f>ROUND(T334-U334,2)</f>
        <v/>
      </c>
      <c r="W334" s="44">
        <f>ROUND(AA333*N(Debts!$D$9)/12,2)</f>
        <v/>
      </c>
      <c r="X334" s="44">
        <f>MIN(N(Debts!$E$9),AA333+W334)</f>
        <v/>
      </c>
      <c r="Y334" s="44">
        <f>AA333+W334-X334</f>
        <v/>
      </c>
      <c r="Z334" s="44" t="n">
        <v>0</v>
      </c>
      <c r="AA334" s="44">
        <f>ROUND(Y334-Z334,2)</f>
        <v/>
      </c>
      <c r="AB334" s="44">
        <f>ROUND(AF333*N(Debts!$D$10)/12,2)</f>
        <v/>
      </c>
      <c r="AC334" s="44">
        <f>MIN(N(Debts!$E$10),AF333+AB334)</f>
        <v/>
      </c>
      <c r="AD334" s="44">
        <f>AF333+AB334-AC334</f>
        <v/>
      </c>
      <c r="AE334" s="44" t="n">
        <v>0</v>
      </c>
      <c r="AF334" s="44">
        <f>ROUND(AD334-AE334,2)</f>
        <v/>
      </c>
      <c r="AG334" s="44">
        <f>ROUND(AK333*N(Debts!$D$11)/12,2)</f>
        <v/>
      </c>
      <c r="AH334" s="44">
        <f>MIN(N(Debts!$E$11),AK333+AG334)</f>
        <v/>
      </c>
      <c r="AI334" s="44">
        <f>AK333+AG334-AH334</f>
        <v/>
      </c>
      <c r="AJ334" s="44" t="n">
        <v>0</v>
      </c>
      <c r="AK334" s="44">
        <f>ROUND(AI334-AJ334,2)</f>
        <v/>
      </c>
      <c r="AL334" s="44">
        <f>ROUND(AP333*N(Debts!$D$12)/12,2)</f>
        <v/>
      </c>
      <c r="AM334" s="44">
        <f>MIN(N(Debts!$E$12),AP333+AL334)</f>
        <v/>
      </c>
      <c r="AN334" s="44">
        <f>AP333+AL334-AM334</f>
        <v/>
      </c>
      <c r="AO334" s="44" t="n">
        <v>0</v>
      </c>
      <c r="AP334" s="44">
        <f>ROUND(AN334-AO334,2)</f>
        <v/>
      </c>
      <c r="AQ334" s="44">
        <f>ROUND(AU333*N(Debts!$D$13)/12,2)</f>
        <v/>
      </c>
      <c r="AR334" s="44">
        <f>MIN(N(Debts!$E$13),AU333+AQ334)</f>
        <v/>
      </c>
      <c r="AS334" s="44">
        <f>AU333+AQ334-AR334</f>
        <v/>
      </c>
      <c r="AT334" s="44" t="n">
        <v>0</v>
      </c>
      <c r="AU334" s="44">
        <f>ROUND(AS334-AT334,2)</f>
        <v/>
      </c>
    </row>
    <row r="335">
      <c r="A335" s="43" t="n">
        <v>328</v>
      </c>
      <c r="B335" s="45">
        <f>EDATE(Plan!$C$7,A335-1)</f>
        <v/>
      </c>
      <c r="C335" s="46" t="n">
        <v>0</v>
      </c>
      <c r="D335" s="46">
        <f>SUMIF($H$6:$AU$6,"Interest",H335:AU335)</f>
        <v/>
      </c>
      <c r="E335" s="46">
        <f>SUMIF($H$6:$AU$6,"Min paid",H335:AU335)+SUMIF($H$6:$AU$6,"Extra paid",H335:AU335)</f>
        <v/>
      </c>
      <c r="F335" s="46">
        <f>SUMIF($H$6:$AU$6,"Balance",H335:AU335)</f>
        <v/>
      </c>
      <c r="G335" s="47">
        <f>IF(AND(F335&lt;=0.005,F334&gt;0.005),A335,"")</f>
        <v/>
      </c>
      <c r="H335" s="44">
        <f>ROUND(L334*N(Debts!$D$6)/12,2)</f>
        <v/>
      </c>
      <c r="I335" s="44">
        <f>MIN(N(Debts!$E$6),L334+H335)</f>
        <v/>
      </c>
      <c r="J335" s="44">
        <f>L334+H335-I335</f>
        <v/>
      </c>
      <c r="K335" s="44" t="n">
        <v>0</v>
      </c>
      <c r="L335" s="44">
        <f>ROUND(J335-K335,2)</f>
        <v/>
      </c>
      <c r="M335" s="44">
        <f>ROUND(Q334*N(Debts!$D$7)/12,2)</f>
        <v/>
      </c>
      <c r="N335" s="44">
        <f>MIN(N(Debts!$E$7),Q334+M335)</f>
        <v/>
      </c>
      <c r="O335" s="44">
        <f>Q334+M335-N335</f>
        <v/>
      </c>
      <c r="P335" s="44" t="n">
        <v>0</v>
      </c>
      <c r="Q335" s="44">
        <f>ROUND(O335-P335,2)</f>
        <v/>
      </c>
      <c r="R335" s="44">
        <f>ROUND(V334*N(Debts!$D$8)/12,2)</f>
        <v/>
      </c>
      <c r="S335" s="44">
        <f>MIN(N(Debts!$E$8),V334+R335)</f>
        <v/>
      </c>
      <c r="T335" s="44">
        <f>V334+R335-S335</f>
        <v/>
      </c>
      <c r="U335" s="44" t="n">
        <v>0</v>
      </c>
      <c r="V335" s="44">
        <f>ROUND(T335-U335,2)</f>
        <v/>
      </c>
      <c r="W335" s="44">
        <f>ROUND(AA334*N(Debts!$D$9)/12,2)</f>
        <v/>
      </c>
      <c r="X335" s="44">
        <f>MIN(N(Debts!$E$9),AA334+W335)</f>
        <v/>
      </c>
      <c r="Y335" s="44">
        <f>AA334+W335-X335</f>
        <v/>
      </c>
      <c r="Z335" s="44" t="n">
        <v>0</v>
      </c>
      <c r="AA335" s="44">
        <f>ROUND(Y335-Z335,2)</f>
        <v/>
      </c>
      <c r="AB335" s="44">
        <f>ROUND(AF334*N(Debts!$D$10)/12,2)</f>
        <v/>
      </c>
      <c r="AC335" s="44">
        <f>MIN(N(Debts!$E$10),AF334+AB335)</f>
        <v/>
      </c>
      <c r="AD335" s="44">
        <f>AF334+AB335-AC335</f>
        <v/>
      </c>
      <c r="AE335" s="44" t="n">
        <v>0</v>
      </c>
      <c r="AF335" s="44">
        <f>ROUND(AD335-AE335,2)</f>
        <v/>
      </c>
      <c r="AG335" s="44">
        <f>ROUND(AK334*N(Debts!$D$11)/12,2)</f>
        <v/>
      </c>
      <c r="AH335" s="44">
        <f>MIN(N(Debts!$E$11),AK334+AG335)</f>
        <v/>
      </c>
      <c r="AI335" s="44">
        <f>AK334+AG335-AH335</f>
        <v/>
      </c>
      <c r="AJ335" s="44" t="n">
        <v>0</v>
      </c>
      <c r="AK335" s="44">
        <f>ROUND(AI335-AJ335,2)</f>
        <v/>
      </c>
      <c r="AL335" s="44">
        <f>ROUND(AP334*N(Debts!$D$12)/12,2)</f>
        <v/>
      </c>
      <c r="AM335" s="44">
        <f>MIN(N(Debts!$E$12),AP334+AL335)</f>
        <v/>
      </c>
      <c r="AN335" s="44">
        <f>AP334+AL335-AM335</f>
        <v/>
      </c>
      <c r="AO335" s="44" t="n">
        <v>0</v>
      </c>
      <c r="AP335" s="44">
        <f>ROUND(AN335-AO335,2)</f>
        <v/>
      </c>
      <c r="AQ335" s="44">
        <f>ROUND(AU334*N(Debts!$D$13)/12,2)</f>
        <v/>
      </c>
      <c r="AR335" s="44">
        <f>MIN(N(Debts!$E$13),AU334+AQ335)</f>
        <v/>
      </c>
      <c r="AS335" s="44">
        <f>AU334+AQ335-AR335</f>
        <v/>
      </c>
      <c r="AT335" s="44" t="n">
        <v>0</v>
      </c>
      <c r="AU335" s="44">
        <f>ROUND(AS335-AT335,2)</f>
        <v/>
      </c>
    </row>
    <row r="336">
      <c r="A336" s="43" t="n">
        <v>329</v>
      </c>
      <c r="B336" s="45">
        <f>EDATE(Plan!$C$7,A336-1)</f>
        <v/>
      </c>
      <c r="C336" s="46" t="n">
        <v>0</v>
      </c>
      <c r="D336" s="46">
        <f>SUMIF($H$6:$AU$6,"Interest",H336:AU336)</f>
        <v/>
      </c>
      <c r="E336" s="46">
        <f>SUMIF($H$6:$AU$6,"Min paid",H336:AU336)+SUMIF($H$6:$AU$6,"Extra paid",H336:AU336)</f>
        <v/>
      </c>
      <c r="F336" s="46">
        <f>SUMIF($H$6:$AU$6,"Balance",H336:AU336)</f>
        <v/>
      </c>
      <c r="G336" s="47">
        <f>IF(AND(F336&lt;=0.005,F335&gt;0.005),A336,"")</f>
        <v/>
      </c>
      <c r="H336" s="44">
        <f>ROUND(L335*N(Debts!$D$6)/12,2)</f>
        <v/>
      </c>
      <c r="I336" s="44">
        <f>MIN(N(Debts!$E$6),L335+H336)</f>
        <v/>
      </c>
      <c r="J336" s="44">
        <f>L335+H336-I336</f>
        <v/>
      </c>
      <c r="K336" s="44" t="n">
        <v>0</v>
      </c>
      <c r="L336" s="44">
        <f>ROUND(J336-K336,2)</f>
        <v/>
      </c>
      <c r="M336" s="44">
        <f>ROUND(Q335*N(Debts!$D$7)/12,2)</f>
        <v/>
      </c>
      <c r="N336" s="44">
        <f>MIN(N(Debts!$E$7),Q335+M336)</f>
        <v/>
      </c>
      <c r="O336" s="44">
        <f>Q335+M336-N336</f>
        <v/>
      </c>
      <c r="P336" s="44" t="n">
        <v>0</v>
      </c>
      <c r="Q336" s="44">
        <f>ROUND(O336-P336,2)</f>
        <v/>
      </c>
      <c r="R336" s="44">
        <f>ROUND(V335*N(Debts!$D$8)/12,2)</f>
        <v/>
      </c>
      <c r="S336" s="44">
        <f>MIN(N(Debts!$E$8),V335+R336)</f>
        <v/>
      </c>
      <c r="T336" s="44">
        <f>V335+R336-S336</f>
        <v/>
      </c>
      <c r="U336" s="44" t="n">
        <v>0</v>
      </c>
      <c r="V336" s="44">
        <f>ROUND(T336-U336,2)</f>
        <v/>
      </c>
      <c r="W336" s="44">
        <f>ROUND(AA335*N(Debts!$D$9)/12,2)</f>
        <v/>
      </c>
      <c r="X336" s="44">
        <f>MIN(N(Debts!$E$9),AA335+W336)</f>
        <v/>
      </c>
      <c r="Y336" s="44">
        <f>AA335+W336-X336</f>
        <v/>
      </c>
      <c r="Z336" s="44" t="n">
        <v>0</v>
      </c>
      <c r="AA336" s="44">
        <f>ROUND(Y336-Z336,2)</f>
        <v/>
      </c>
      <c r="AB336" s="44">
        <f>ROUND(AF335*N(Debts!$D$10)/12,2)</f>
        <v/>
      </c>
      <c r="AC336" s="44">
        <f>MIN(N(Debts!$E$10),AF335+AB336)</f>
        <v/>
      </c>
      <c r="AD336" s="44">
        <f>AF335+AB336-AC336</f>
        <v/>
      </c>
      <c r="AE336" s="44" t="n">
        <v>0</v>
      </c>
      <c r="AF336" s="44">
        <f>ROUND(AD336-AE336,2)</f>
        <v/>
      </c>
      <c r="AG336" s="44">
        <f>ROUND(AK335*N(Debts!$D$11)/12,2)</f>
        <v/>
      </c>
      <c r="AH336" s="44">
        <f>MIN(N(Debts!$E$11),AK335+AG336)</f>
        <v/>
      </c>
      <c r="AI336" s="44">
        <f>AK335+AG336-AH336</f>
        <v/>
      </c>
      <c r="AJ336" s="44" t="n">
        <v>0</v>
      </c>
      <c r="AK336" s="44">
        <f>ROUND(AI336-AJ336,2)</f>
        <v/>
      </c>
      <c r="AL336" s="44">
        <f>ROUND(AP335*N(Debts!$D$12)/12,2)</f>
        <v/>
      </c>
      <c r="AM336" s="44">
        <f>MIN(N(Debts!$E$12),AP335+AL336)</f>
        <v/>
      </c>
      <c r="AN336" s="44">
        <f>AP335+AL336-AM336</f>
        <v/>
      </c>
      <c r="AO336" s="44" t="n">
        <v>0</v>
      </c>
      <c r="AP336" s="44">
        <f>ROUND(AN336-AO336,2)</f>
        <v/>
      </c>
      <c r="AQ336" s="44">
        <f>ROUND(AU335*N(Debts!$D$13)/12,2)</f>
        <v/>
      </c>
      <c r="AR336" s="44">
        <f>MIN(N(Debts!$E$13),AU335+AQ336)</f>
        <v/>
      </c>
      <c r="AS336" s="44">
        <f>AU335+AQ336-AR336</f>
        <v/>
      </c>
      <c r="AT336" s="44" t="n">
        <v>0</v>
      </c>
      <c r="AU336" s="44">
        <f>ROUND(AS336-AT336,2)</f>
        <v/>
      </c>
    </row>
    <row r="337">
      <c r="A337" s="43" t="n">
        <v>330</v>
      </c>
      <c r="B337" s="45">
        <f>EDATE(Plan!$C$7,A337-1)</f>
        <v/>
      </c>
      <c r="C337" s="46" t="n">
        <v>0</v>
      </c>
      <c r="D337" s="46">
        <f>SUMIF($H$6:$AU$6,"Interest",H337:AU337)</f>
        <v/>
      </c>
      <c r="E337" s="46">
        <f>SUMIF($H$6:$AU$6,"Min paid",H337:AU337)+SUMIF($H$6:$AU$6,"Extra paid",H337:AU337)</f>
        <v/>
      </c>
      <c r="F337" s="46">
        <f>SUMIF($H$6:$AU$6,"Balance",H337:AU337)</f>
        <v/>
      </c>
      <c r="G337" s="47">
        <f>IF(AND(F337&lt;=0.005,F336&gt;0.005),A337,"")</f>
        <v/>
      </c>
      <c r="H337" s="44">
        <f>ROUND(L336*N(Debts!$D$6)/12,2)</f>
        <v/>
      </c>
      <c r="I337" s="44">
        <f>MIN(N(Debts!$E$6),L336+H337)</f>
        <v/>
      </c>
      <c r="J337" s="44">
        <f>L336+H337-I337</f>
        <v/>
      </c>
      <c r="K337" s="44" t="n">
        <v>0</v>
      </c>
      <c r="L337" s="44">
        <f>ROUND(J337-K337,2)</f>
        <v/>
      </c>
      <c r="M337" s="44">
        <f>ROUND(Q336*N(Debts!$D$7)/12,2)</f>
        <v/>
      </c>
      <c r="N337" s="44">
        <f>MIN(N(Debts!$E$7),Q336+M337)</f>
        <v/>
      </c>
      <c r="O337" s="44">
        <f>Q336+M337-N337</f>
        <v/>
      </c>
      <c r="P337" s="44" t="n">
        <v>0</v>
      </c>
      <c r="Q337" s="44">
        <f>ROUND(O337-P337,2)</f>
        <v/>
      </c>
      <c r="R337" s="44">
        <f>ROUND(V336*N(Debts!$D$8)/12,2)</f>
        <v/>
      </c>
      <c r="S337" s="44">
        <f>MIN(N(Debts!$E$8),V336+R337)</f>
        <v/>
      </c>
      <c r="T337" s="44">
        <f>V336+R337-S337</f>
        <v/>
      </c>
      <c r="U337" s="44" t="n">
        <v>0</v>
      </c>
      <c r="V337" s="44">
        <f>ROUND(T337-U337,2)</f>
        <v/>
      </c>
      <c r="W337" s="44">
        <f>ROUND(AA336*N(Debts!$D$9)/12,2)</f>
        <v/>
      </c>
      <c r="X337" s="44">
        <f>MIN(N(Debts!$E$9),AA336+W337)</f>
        <v/>
      </c>
      <c r="Y337" s="44">
        <f>AA336+W337-X337</f>
        <v/>
      </c>
      <c r="Z337" s="44" t="n">
        <v>0</v>
      </c>
      <c r="AA337" s="44">
        <f>ROUND(Y337-Z337,2)</f>
        <v/>
      </c>
      <c r="AB337" s="44">
        <f>ROUND(AF336*N(Debts!$D$10)/12,2)</f>
        <v/>
      </c>
      <c r="AC337" s="44">
        <f>MIN(N(Debts!$E$10),AF336+AB337)</f>
        <v/>
      </c>
      <c r="AD337" s="44">
        <f>AF336+AB337-AC337</f>
        <v/>
      </c>
      <c r="AE337" s="44" t="n">
        <v>0</v>
      </c>
      <c r="AF337" s="44">
        <f>ROUND(AD337-AE337,2)</f>
        <v/>
      </c>
      <c r="AG337" s="44">
        <f>ROUND(AK336*N(Debts!$D$11)/12,2)</f>
        <v/>
      </c>
      <c r="AH337" s="44">
        <f>MIN(N(Debts!$E$11),AK336+AG337)</f>
        <v/>
      </c>
      <c r="AI337" s="44">
        <f>AK336+AG337-AH337</f>
        <v/>
      </c>
      <c r="AJ337" s="44" t="n">
        <v>0</v>
      </c>
      <c r="AK337" s="44">
        <f>ROUND(AI337-AJ337,2)</f>
        <v/>
      </c>
      <c r="AL337" s="44">
        <f>ROUND(AP336*N(Debts!$D$12)/12,2)</f>
        <v/>
      </c>
      <c r="AM337" s="44">
        <f>MIN(N(Debts!$E$12),AP336+AL337)</f>
        <v/>
      </c>
      <c r="AN337" s="44">
        <f>AP336+AL337-AM337</f>
        <v/>
      </c>
      <c r="AO337" s="44" t="n">
        <v>0</v>
      </c>
      <c r="AP337" s="44">
        <f>ROUND(AN337-AO337,2)</f>
        <v/>
      </c>
      <c r="AQ337" s="44">
        <f>ROUND(AU336*N(Debts!$D$13)/12,2)</f>
        <v/>
      </c>
      <c r="AR337" s="44">
        <f>MIN(N(Debts!$E$13),AU336+AQ337)</f>
        <v/>
      </c>
      <c r="AS337" s="44">
        <f>AU336+AQ337-AR337</f>
        <v/>
      </c>
      <c r="AT337" s="44" t="n">
        <v>0</v>
      </c>
      <c r="AU337" s="44">
        <f>ROUND(AS337-AT337,2)</f>
        <v/>
      </c>
    </row>
    <row r="338">
      <c r="A338" s="43" t="n">
        <v>331</v>
      </c>
      <c r="B338" s="45">
        <f>EDATE(Plan!$C$7,A338-1)</f>
        <v/>
      </c>
      <c r="C338" s="46" t="n">
        <v>0</v>
      </c>
      <c r="D338" s="46">
        <f>SUMIF($H$6:$AU$6,"Interest",H338:AU338)</f>
        <v/>
      </c>
      <c r="E338" s="46">
        <f>SUMIF($H$6:$AU$6,"Min paid",H338:AU338)+SUMIF($H$6:$AU$6,"Extra paid",H338:AU338)</f>
        <v/>
      </c>
      <c r="F338" s="46">
        <f>SUMIF($H$6:$AU$6,"Balance",H338:AU338)</f>
        <v/>
      </c>
      <c r="G338" s="47">
        <f>IF(AND(F338&lt;=0.005,F337&gt;0.005),A338,"")</f>
        <v/>
      </c>
      <c r="H338" s="44">
        <f>ROUND(L337*N(Debts!$D$6)/12,2)</f>
        <v/>
      </c>
      <c r="I338" s="44">
        <f>MIN(N(Debts!$E$6),L337+H338)</f>
        <v/>
      </c>
      <c r="J338" s="44">
        <f>L337+H338-I338</f>
        <v/>
      </c>
      <c r="K338" s="44" t="n">
        <v>0</v>
      </c>
      <c r="L338" s="44">
        <f>ROUND(J338-K338,2)</f>
        <v/>
      </c>
      <c r="M338" s="44">
        <f>ROUND(Q337*N(Debts!$D$7)/12,2)</f>
        <v/>
      </c>
      <c r="N338" s="44">
        <f>MIN(N(Debts!$E$7),Q337+M338)</f>
        <v/>
      </c>
      <c r="O338" s="44">
        <f>Q337+M338-N338</f>
        <v/>
      </c>
      <c r="P338" s="44" t="n">
        <v>0</v>
      </c>
      <c r="Q338" s="44">
        <f>ROUND(O338-P338,2)</f>
        <v/>
      </c>
      <c r="R338" s="44">
        <f>ROUND(V337*N(Debts!$D$8)/12,2)</f>
        <v/>
      </c>
      <c r="S338" s="44">
        <f>MIN(N(Debts!$E$8),V337+R338)</f>
        <v/>
      </c>
      <c r="T338" s="44">
        <f>V337+R338-S338</f>
        <v/>
      </c>
      <c r="U338" s="44" t="n">
        <v>0</v>
      </c>
      <c r="V338" s="44">
        <f>ROUND(T338-U338,2)</f>
        <v/>
      </c>
      <c r="W338" s="44">
        <f>ROUND(AA337*N(Debts!$D$9)/12,2)</f>
        <v/>
      </c>
      <c r="X338" s="44">
        <f>MIN(N(Debts!$E$9),AA337+W338)</f>
        <v/>
      </c>
      <c r="Y338" s="44">
        <f>AA337+W338-X338</f>
        <v/>
      </c>
      <c r="Z338" s="44" t="n">
        <v>0</v>
      </c>
      <c r="AA338" s="44">
        <f>ROUND(Y338-Z338,2)</f>
        <v/>
      </c>
      <c r="AB338" s="44">
        <f>ROUND(AF337*N(Debts!$D$10)/12,2)</f>
        <v/>
      </c>
      <c r="AC338" s="44">
        <f>MIN(N(Debts!$E$10),AF337+AB338)</f>
        <v/>
      </c>
      <c r="AD338" s="44">
        <f>AF337+AB338-AC338</f>
        <v/>
      </c>
      <c r="AE338" s="44" t="n">
        <v>0</v>
      </c>
      <c r="AF338" s="44">
        <f>ROUND(AD338-AE338,2)</f>
        <v/>
      </c>
      <c r="AG338" s="44">
        <f>ROUND(AK337*N(Debts!$D$11)/12,2)</f>
        <v/>
      </c>
      <c r="AH338" s="44">
        <f>MIN(N(Debts!$E$11),AK337+AG338)</f>
        <v/>
      </c>
      <c r="AI338" s="44">
        <f>AK337+AG338-AH338</f>
        <v/>
      </c>
      <c r="AJ338" s="44" t="n">
        <v>0</v>
      </c>
      <c r="AK338" s="44">
        <f>ROUND(AI338-AJ338,2)</f>
        <v/>
      </c>
      <c r="AL338" s="44">
        <f>ROUND(AP337*N(Debts!$D$12)/12,2)</f>
        <v/>
      </c>
      <c r="AM338" s="44">
        <f>MIN(N(Debts!$E$12),AP337+AL338)</f>
        <v/>
      </c>
      <c r="AN338" s="44">
        <f>AP337+AL338-AM338</f>
        <v/>
      </c>
      <c r="AO338" s="44" t="n">
        <v>0</v>
      </c>
      <c r="AP338" s="44">
        <f>ROUND(AN338-AO338,2)</f>
        <v/>
      </c>
      <c r="AQ338" s="44">
        <f>ROUND(AU337*N(Debts!$D$13)/12,2)</f>
        <v/>
      </c>
      <c r="AR338" s="44">
        <f>MIN(N(Debts!$E$13),AU337+AQ338)</f>
        <v/>
      </c>
      <c r="AS338" s="44">
        <f>AU337+AQ338-AR338</f>
        <v/>
      </c>
      <c r="AT338" s="44" t="n">
        <v>0</v>
      </c>
      <c r="AU338" s="44">
        <f>ROUND(AS338-AT338,2)</f>
        <v/>
      </c>
    </row>
    <row r="339">
      <c r="A339" s="43" t="n">
        <v>332</v>
      </c>
      <c r="B339" s="45">
        <f>EDATE(Plan!$C$7,A339-1)</f>
        <v/>
      </c>
      <c r="C339" s="46" t="n">
        <v>0</v>
      </c>
      <c r="D339" s="46">
        <f>SUMIF($H$6:$AU$6,"Interest",H339:AU339)</f>
        <v/>
      </c>
      <c r="E339" s="46">
        <f>SUMIF($H$6:$AU$6,"Min paid",H339:AU339)+SUMIF($H$6:$AU$6,"Extra paid",H339:AU339)</f>
        <v/>
      </c>
      <c r="F339" s="46">
        <f>SUMIF($H$6:$AU$6,"Balance",H339:AU339)</f>
        <v/>
      </c>
      <c r="G339" s="47">
        <f>IF(AND(F339&lt;=0.005,F338&gt;0.005),A339,"")</f>
        <v/>
      </c>
      <c r="H339" s="44">
        <f>ROUND(L338*N(Debts!$D$6)/12,2)</f>
        <v/>
      </c>
      <c r="I339" s="44">
        <f>MIN(N(Debts!$E$6),L338+H339)</f>
        <v/>
      </c>
      <c r="J339" s="44">
        <f>L338+H339-I339</f>
        <v/>
      </c>
      <c r="K339" s="44" t="n">
        <v>0</v>
      </c>
      <c r="L339" s="44">
        <f>ROUND(J339-K339,2)</f>
        <v/>
      </c>
      <c r="M339" s="44">
        <f>ROUND(Q338*N(Debts!$D$7)/12,2)</f>
        <v/>
      </c>
      <c r="N339" s="44">
        <f>MIN(N(Debts!$E$7),Q338+M339)</f>
        <v/>
      </c>
      <c r="O339" s="44">
        <f>Q338+M339-N339</f>
        <v/>
      </c>
      <c r="P339" s="44" t="n">
        <v>0</v>
      </c>
      <c r="Q339" s="44">
        <f>ROUND(O339-P339,2)</f>
        <v/>
      </c>
      <c r="R339" s="44">
        <f>ROUND(V338*N(Debts!$D$8)/12,2)</f>
        <v/>
      </c>
      <c r="S339" s="44">
        <f>MIN(N(Debts!$E$8),V338+R339)</f>
        <v/>
      </c>
      <c r="T339" s="44">
        <f>V338+R339-S339</f>
        <v/>
      </c>
      <c r="U339" s="44" t="n">
        <v>0</v>
      </c>
      <c r="V339" s="44">
        <f>ROUND(T339-U339,2)</f>
        <v/>
      </c>
      <c r="W339" s="44">
        <f>ROUND(AA338*N(Debts!$D$9)/12,2)</f>
        <v/>
      </c>
      <c r="X339" s="44">
        <f>MIN(N(Debts!$E$9),AA338+W339)</f>
        <v/>
      </c>
      <c r="Y339" s="44">
        <f>AA338+W339-X339</f>
        <v/>
      </c>
      <c r="Z339" s="44" t="n">
        <v>0</v>
      </c>
      <c r="AA339" s="44">
        <f>ROUND(Y339-Z339,2)</f>
        <v/>
      </c>
      <c r="AB339" s="44">
        <f>ROUND(AF338*N(Debts!$D$10)/12,2)</f>
        <v/>
      </c>
      <c r="AC339" s="44">
        <f>MIN(N(Debts!$E$10),AF338+AB339)</f>
        <v/>
      </c>
      <c r="AD339" s="44">
        <f>AF338+AB339-AC339</f>
        <v/>
      </c>
      <c r="AE339" s="44" t="n">
        <v>0</v>
      </c>
      <c r="AF339" s="44">
        <f>ROUND(AD339-AE339,2)</f>
        <v/>
      </c>
      <c r="AG339" s="44">
        <f>ROUND(AK338*N(Debts!$D$11)/12,2)</f>
        <v/>
      </c>
      <c r="AH339" s="44">
        <f>MIN(N(Debts!$E$11),AK338+AG339)</f>
        <v/>
      </c>
      <c r="AI339" s="44">
        <f>AK338+AG339-AH339</f>
        <v/>
      </c>
      <c r="AJ339" s="44" t="n">
        <v>0</v>
      </c>
      <c r="AK339" s="44">
        <f>ROUND(AI339-AJ339,2)</f>
        <v/>
      </c>
      <c r="AL339" s="44">
        <f>ROUND(AP338*N(Debts!$D$12)/12,2)</f>
        <v/>
      </c>
      <c r="AM339" s="44">
        <f>MIN(N(Debts!$E$12),AP338+AL339)</f>
        <v/>
      </c>
      <c r="AN339" s="44">
        <f>AP338+AL339-AM339</f>
        <v/>
      </c>
      <c r="AO339" s="44" t="n">
        <v>0</v>
      </c>
      <c r="AP339" s="44">
        <f>ROUND(AN339-AO339,2)</f>
        <v/>
      </c>
      <c r="AQ339" s="44">
        <f>ROUND(AU338*N(Debts!$D$13)/12,2)</f>
        <v/>
      </c>
      <c r="AR339" s="44">
        <f>MIN(N(Debts!$E$13),AU338+AQ339)</f>
        <v/>
      </c>
      <c r="AS339" s="44">
        <f>AU338+AQ339-AR339</f>
        <v/>
      </c>
      <c r="AT339" s="44" t="n">
        <v>0</v>
      </c>
      <c r="AU339" s="44">
        <f>ROUND(AS339-AT339,2)</f>
        <v/>
      </c>
    </row>
    <row r="340">
      <c r="A340" s="43" t="n">
        <v>333</v>
      </c>
      <c r="B340" s="45">
        <f>EDATE(Plan!$C$7,A340-1)</f>
        <v/>
      </c>
      <c r="C340" s="46" t="n">
        <v>0</v>
      </c>
      <c r="D340" s="46">
        <f>SUMIF($H$6:$AU$6,"Interest",H340:AU340)</f>
        <v/>
      </c>
      <c r="E340" s="46">
        <f>SUMIF($H$6:$AU$6,"Min paid",H340:AU340)+SUMIF($H$6:$AU$6,"Extra paid",H340:AU340)</f>
        <v/>
      </c>
      <c r="F340" s="46">
        <f>SUMIF($H$6:$AU$6,"Balance",H340:AU340)</f>
        <v/>
      </c>
      <c r="G340" s="47">
        <f>IF(AND(F340&lt;=0.005,F339&gt;0.005),A340,"")</f>
        <v/>
      </c>
      <c r="H340" s="44">
        <f>ROUND(L339*N(Debts!$D$6)/12,2)</f>
        <v/>
      </c>
      <c r="I340" s="44">
        <f>MIN(N(Debts!$E$6),L339+H340)</f>
        <v/>
      </c>
      <c r="J340" s="44">
        <f>L339+H340-I340</f>
        <v/>
      </c>
      <c r="K340" s="44" t="n">
        <v>0</v>
      </c>
      <c r="L340" s="44">
        <f>ROUND(J340-K340,2)</f>
        <v/>
      </c>
      <c r="M340" s="44">
        <f>ROUND(Q339*N(Debts!$D$7)/12,2)</f>
        <v/>
      </c>
      <c r="N340" s="44">
        <f>MIN(N(Debts!$E$7),Q339+M340)</f>
        <v/>
      </c>
      <c r="O340" s="44">
        <f>Q339+M340-N340</f>
        <v/>
      </c>
      <c r="P340" s="44" t="n">
        <v>0</v>
      </c>
      <c r="Q340" s="44">
        <f>ROUND(O340-P340,2)</f>
        <v/>
      </c>
      <c r="R340" s="44">
        <f>ROUND(V339*N(Debts!$D$8)/12,2)</f>
        <v/>
      </c>
      <c r="S340" s="44">
        <f>MIN(N(Debts!$E$8),V339+R340)</f>
        <v/>
      </c>
      <c r="T340" s="44">
        <f>V339+R340-S340</f>
        <v/>
      </c>
      <c r="U340" s="44" t="n">
        <v>0</v>
      </c>
      <c r="V340" s="44">
        <f>ROUND(T340-U340,2)</f>
        <v/>
      </c>
      <c r="W340" s="44">
        <f>ROUND(AA339*N(Debts!$D$9)/12,2)</f>
        <v/>
      </c>
      <c r="X340" s="44">
        <f>MIN(N(Debts!$E$9),AA339+W340)</f>
        <v/>
      </c>
      <c r="Y340" s="44">
        <f>AA339+W340-X340</f>
        <v/>
      </c>
      <c r="Z340" s="44" t="n">
        <v>0</v>
      </c>
      <c r="AA340" s="44">
        <f>ROUND(Y340-Z340,2)</f>
        <v/>
      </c>
      <c r="AB340" s="44">
        <f>ROUND(AF339*N(Debts!$D$10)/12,2)</f>
        <v/>
      </c>
      <c r="AC340" s="44">
        <f>MIN(N(Debts!$E$10),AF339+AB340)</f>
        <v/>
      </c>
      <c r="AD340" s="44">
        <f>AF339+AB340-AC340</f>
        <v/>
      </c>
      <c r="AE340" s="44" t="n">
        <v>0</v>
      </c>
      <c r="AF340" s="44">
        <f>ROUND(AD340-AE340,2)</f>
        <v/>
      </c>
      <c r="AG340" s="44">
        <f>ROUND(AK339*N(Debts!$D$11)/12,2)</f>
        <v/>
      </c>
      <c r="AH340" s="44">
        <f>MIN(N(Debts!$E$11),AK339+AG340)</f>
        <v/>
      </c>
      <c r="AI340" s="44">
        <f>AK339+AG340-AH340</f>
        <v/>
      </c>
      <c r="AJ340" s="44" t="n">
        <v>0</v>
      </c>
      <c r="AK340" s="44">
        <f>ROUND(AI340-AJ340,2)</f>
        <v/>
      </c>
      <c r="AL340" s="44">
        <f>ROUND(AP339*N(Debts!$D$12)/12,2)</f>
        <v/>
      </c>
      <c r="AM340" s="44">
        <f>MIN(N(Debts!$E$12),AP339+AL340)</f>
        <v/>
      </c>
      <c r="AN340" s="44">
        <f>AP339+AL340-AM340</f>
        <v/>
      </c>
      <c r="AO340" s="44" t="n">
        <v>0</v>
      </c>
      <c r="AP340" s="44">
        <f>ROUND(AN340-AO340,2)</f>
        <v/>
      </c>
      <c r="AQ340" s="44">
        <f>ROUND(AU339*N(Debts!$D$13)/12,2)</f>
        <v/>
      </c>
      <c r="AR340" s="44">
        <f>MIN(N(Debts!$E$13),AU339+AQ340)</f>
        <v/>
      </c>
      <c r="AS340" s="44">
        <f>AU339+AQ340-AR340</f>
        <v/>
      </c>
      <c r="AT340" s="44" t="n">
        <v>0</v>
      </c>
      <c r="AU340" s="44">
        <f>ROUND(AS340-AT340,2)</f>
        <v/>
      </c>
    </row>
    <row r="341">
      <c r="A341" s="43" t="n">
        <v>334</v>
      </c>
      <c r="B341" s="45">
        <f>EDATE(Plan!$C$7,A341-1)</f>
        <v/>
      </c>
      <c r="C341" s="46" t="n">
        <v>0</v>
      </c>
      <c r="D341" s="46">
        <f>SUMIF($H$6:$AU$6,"Interest",H341:AU341)</f>
        <v/>
      </c>
      <c r="E341" s="46">
        <f>SUMIF($H$6:$AU$6,"Min paid",H341:AU341)+SUMIF($H$6:$AU$6,"Extra paid",H341:AU341)</f>
        <v/>
      </c>
      <c r="F341" s="46">
        <f>SUMIF($H$6:$AU$6,"Balance",H341:AU341)</f>
        <v/>
      </c>
      <c r="G341" s="47">
        <f>IF(AND(F341&lt;=0.005,F340&gt;0.005),A341,"")</f>
        <v/>
      </c>
      <c r="H341" s="44">
        <f>ROUND(L340*N(Debts!$D$6)/12,2)</f>
        <v/>
      </c>
      <c r="I341" s="44">
        <f>MIN(N(Debts!$E$6),L340+H341)</f>
        <v/>
      </c>
      <c r="J341" s="44">
        <f>L340+H341-I341</f>
        <v/>
      </c>
      <c r="K341" s="44" t="n">
        <v>0</v>
      </c>
      <c r="L341" s="44">
        <f>ROUND(J341-K341,2)</f>
        <v/>
      </c>
      <c r="M341" s="44">
        <f>ROUND(Q340*N(Debts!$D$7)/12,2)</f>
        <v/>
      </c>
      <c r="N341" s="44">
        <f>MIN(N(Debts!$E$7),Q340+M341)</f>
        <v/>
      </c>
      <c r="O341" s="44">
        <f>Q340+M341-N341</f>
        <v/>
      </c>
      <c r="P341" s="44" t="n">
        <v>0</v>
      </c>
      <c r="Q341" s="44">
        <f>ROUND(O341-P341,2)</f>
        <v/>
      </c>
      <c r="R341" s="44">
        <f>ROUND(V340*N(Debts!$D$8)/12,2)</f>
        <v/>
      </c>
      <c r="S341" s="44">
        <f>MIN(N(Debts!$E$8),V340+R341)</f>
        <v/>
      </c>
      <c r="T341" s="44">
        <f>V340+R341-S341</f>
        <v/>
      </c>
      <c r="U341" s="44" t="n">
        <v>0</v>
      </c>
      <c r="V341" s="44">
        <f>ROUND(T341-U341,2)</f>
        <v/>
      </c>
      <c r="W341" s="44">
        <f>ROUND(AA340*N(Debts!$D$9)/12,2)</f>
        <v/>
      </c>
      <c r="X341" s="44">
        <f>MIN(N(Debts!$E$9),AA340+W341)</f>
        <v/>
      </c>
      <c r="Y341" s="44">
        <f>AA340+W341-X341</f>
        <v/>
      </c>
      <c r="Z341" s="44" t="n">
        <v>0</v>
      </c>
      <c r="AA341" s="44">
        <f>ROUND(Y341-Z341,2)</f>
        <v/>
      </c>
      <c r="AB341" s="44">
        <f>ROUND(AF340*N(Debts!$D$10)/12,2)</f>
        <v/>
      </c>
      <c r="AC341" s="44">
        <f>MIN(N(Debts!$E$10),AF340+AB341)</f>
        <v/>
      </c>
      <c r="AD341" s="44">
        <f>AF340+AB341-AC341</f>
        <v/>
      </c>
      <c r="AE341" s="44" t="n">
        <v>0</v>
      </c>
      <c r="AF341" s="44">
        <f>ROUND(AD341-AE341,2)</f>
        <v/>
      </c>
      <c r="AG341" s="44">
        <f>ROUND(AK340*N(Debts!$D$11)/12,2)</f>
        <v/>
      </c>
      <c r="AH341" s="44">
        <f>MIN(N(Debts!$E$11),AK340+AG341)</f>
        <v/>
      </c>
      <c r="AI341" s="44">
        <f>AK340+AG341-AH341</f>
        <v/>
      </c>
      <c r="AJ341" s="44" t="n">
        <v>0</v>
      </c>
      <c r="AK341" s="44">
        <f>ROUND(AI341-AJ341,2)</f>
        <v/>
      </c>
      <c r="AL341" s="44">
        <f>ROUND(AP340*N(Debts!$D$12)/12,2)</f>
        <v/>
      </c>
      <c r="AM341" s="44">
        <f>MIN(N(Debts!$E$12),AP340+AL341)</f>
        <v/>
      </c>
      <c r="AN341" s="44">
        <f>AP340+AL341-AM341</f>
        <v/>
      </c>
      <c r="AO341" s="44" t="n">
        <v>0</v>
      </c>
      <c r="AP341" s="44">
        <f>ROUND(AN341-AO341,2)</f>
        <v/>
      </c>
      <c r="AQ341" s="44">
        <f>ROUND(AU340*N(Debts!$D$13)/12,2)</f>
        <v/>
      </c>
      <c r="AR341" s="44">
        <f>MIN(N(Debts!$E$13),AU340+AQ341)</f>
        <v/>
      </c>
      <c r="AS341" s="44">
        <f>AU340+AQ341-AR341</f>
        <v/>
      </c>
      <c r="AT341" s="44" t="n">
        <v>0</v>
      </c>
      <c r="AU341" s="44">
        <f>ROUND(AS341-AT341,2)</f>
        <v/>
      </c>
    </row>
    <row r="342">
      <c r="A342" s="43" t="n">
        <v>335</v>
      </c>
      <c r="B342" s="45">
        <f>EDATE(Plan!$C$7,A342-1)</f>
        <v/>
      </c>
      <c r="C342" s="46" t="n">
        <v>0</v>
      </c>
      <c r="D342" s="46">
        <f>SUMIF($H$6:$AU$6,"Interest",H342:AU342)</f>
        <v/>
      </c>
      <c r="E342" s="46">
        <f>SUMIF($H$6:$AU$6,"Min paid",H342:AU342)+SUMIF($H$6:$AU$6,"Extra paid",H342:AU342)</f>
        <v/>
      </c>
      <c r="F342" s="46">
        <f>SUMIF($H$6:$AU$6,"Balance",H342:AU342)</f>
        <v/>
      </c>
      <c r="G342" s="47">
        <f>IF(AND(F342&lt;=0.005,F341&gt;0.005),A342,"")</f>
        <v/>
      </c>
      <c r="H342" s="44">
        <f>ROUND(L341*N(Debts!$D$6)/12,2)</f>
        <v/>
      </c>
      <c r="I342" s="44">
        <f>MIN(N(Debts!$E$6),L341+H342)</f>
        <v/>
      </c>
      <c r="J342" s="44">
        <f>L341+H342-I342</f>
        <v/>
      </c>
      <c r="K342" s="44" t="n">
        <v>0</v>
      </c>
      <c r="L342" s="44">
        <f>ROUND(J342-K342,2)</f>
        <v/>
      </c>
      <c r="M342" s="44">
        <f>ROUND(Q341*N(Debts!$D$7)/12,2)</f>
        <v/>
      </c>
      <c r="N342" s="44">
        <f>MIN(N(Debts!$E$7),Q341+M342)</f>
        <v/>
      </c>
      <c r="O342" s="44">
        <f>Q341+M342-N342</f>
        <v/>
      </c>
      <c r="P342" s="44" t="n">
        <v>0</v>
      </c>
      <c r="Q342" s="44">
        <f>ROUND(O342-P342,2)</f>
        <v/>
      </c>
      <c r="R342" s="44">
        <f>ROUND(V341*N(Debts!$D$8)/12,2)</f>
        <v/>
      </c>
      <c r="S342" s="44">
        <f>MIN(N(Debts!$E$8),V341+R342)</f>
        <v/>
      </c>
      <c r="T342" s="44">
        <f>V341+R342-S342</f>
        <v/>
      </c>
      <c r="U342" s="44" t="n">
        <v>0</v>
      </c>
      <c r="V342" s="44">
        <f>ROUND(T342-U342,2)</f>
        <v/>
      </c>
      <c r="W342" s="44">
        <f>ROUND(AA341*N(Debts!$D$9)/12,2)</f>
        <v/>
      </c>
      <c r="X342" s="44">
        <f>MIN(N(Debts!$E$9),AA341+W342)</f>
        <v/>
      </c>
      <c r="Y342" s="44">
        <f>AA341+W342-X342</f>
        <v/>
      </c>
      <c r="Z342" s="44" t="n">
        <v>0</v>
      </c>
      <c r="AA342" s="44">
        <f>ROUND(Y342-Z342,2)</f>
        <v/>
      </c>
      <c r="AB342" s="44">
        <f>ROUND(AF341*N(Debts!$D$10)/12,2)</f>
        <v/>
      </c>
      <c r="AC342" s="44">
        <f>MIN(N(Debts!$E$10),AF341+AB342)</f>
        <v/>
      </c>
      <c r="AD342" s="44">
        <f>AF341+AB342-AC342</f>
        <v/>
      </c>
      <c r="AE342" s="44" t="n">
        <v>0</v>
      </c>
      <c r="AF342" s="44">
        <f>ROUND(AD342-AE342,2)</f>
        <v/>
      </c>
      <c r="AG342" s="44">
        <f>ROUND(AK341*N(Debts!$D$11)/12,2)</f>
        <v/>
      </c>
      <c r="AH342" s="44">
        <f>MIN(N(Debts!$E$11),AK341+AG342)</f>
        <v/>
      </c>
      <c r="AI342" s="44">
        <f>AK341+AG342-AH342</f>
        <v/>
      </c>
      <c r="AJ342" s="44" t="n">
        <v>0</v>
      </c>
      <c r="AK342" s="44">
        <f>ROUND(AI342-AJ342,2)</f>
        <v/>
      </c>
      <c r="AL342" s="44">
        <f>ROUND(AP341*N(Debts!$D$12)/12,2)</f>
        <v/>
      </c>
      <c r="AM342" s="44">
        <f>MIN(N(Debts!$E$12),AP341+AL342)</f>
        <v/>
      </c>
      <c r="AN342" s="44">
        <f>AP341+AL342-AM342</f>
        <v/>
      </c>
      <c r="AO342" s="44" t="n">
        <v>0</v>
      </c>
      <c r="AP342" s="44">
        <f>ROUND(AN342-AO342,2)</f>
        <v/>
      </c>
      <c r="AQ342" s="44">
        <f>ROUND(AU341*N(Debts!$D$13)/12,2)</f>
        <v/>
      </c>
      <c r="AR342" s="44">
        <f>MIN(N(Debts!$E$13),AU341+AQ342)</f>
        <v/>
      </c>
      <c r="AS342" s="44">
        <f>AU341+AQ342-AR342</f>
        <v/>
      </c>
      <c r="AT342" s="44" t="n">
        <v>0</v>
      </c>
      <c r="AU342" s="44">
        <f>ROUND(AS342-AT342,2)</f>
        <v/>
      </c>
    </row>
    <row r="343">
      <c r="A343" s="43" t="n">
        <v>336</v>
      </c>
      <c r="B343" s="45">
        <f>EDATE(Plan!$C$7,A343-1)</f>
        <v/>
      </c>
      <c r="C343" s="46" t="n">
        <v>0</v>
      </c>
      <c r="D343" s="46">
        <f>SUMIF($H$6:$AU$6,"Interest",H343:AU343)</f>
        <v/>
      </c>
      <c r="E343" s="46">
        <f>SUMIF($H$6:$AU$6,"Min paid",H343:AU343)+SUMIF($H$6:$AU$6,"Extra paid",H343:AU343)</f>
        <v/>
      </c>
      <c r="F343" s="46">
        <f>SUMIF($H$6:$AU$6,"Balance",H343:AU343)</f>
        <v/>
      </c>
      <c r="G343" s="47">
        <f>IF(AND(F343&lt;=0.005,F342&gt;0.005),A343,"")</f>
        <v/>
      </c>
      <c r="H343" s="44">
        <f>ROUND(L342*N(Debts!$D$6)/12,2)</f>
        <v/>
      </c>
      <c r="I343" s="44">
        <f>MIN(N(Debts!$E$6),L342+H343)</f>
        <v/>
      </c>
      <c r="J343" s="44">
        <f>L342+H343-I343</f>
        <v/>
      </c>
      <c r="K343" s="44" t="n">
        <v>0</v>
      </c>
      <c r="L343" s="44">
        <f>ROUND(J343-K343,2)</f>
        <v/>
      </c>
      <c r="M343" s="44">
        <f>ROUND(Q342*N(Debts!$D$7)/12,2)</f>
        <v/>
      </c>
      <c r="N343" s="44">
        <f>MIN(N(Debts!$E$7),Q342+M343)</f>
        <v/>
      </c>
      <c r="O343" s="44">
        <f>Q342+M343-N343</f>
        <v/>
      </c>
      <c r="P343" s="44" t="n">
        <v>0</v>
      </c>
      <c r="Q343" s="44">
        <f>ROUND(O343-P343,2)</f>
        <v/>
      </c>
      <c r="R343" s="44">
        <f>ROUND(V342*N(Debts!$D$8)/12,2)</f>
        <v/>
      </c>
      <c r="S343" s="44">
        <f>MIN(N(Debts!$E$8),V342+R343)</f>
        <v/>
      </c>
      <c r="T343" s="44">
        <f>V342+R343-S343</f>
        <v/>
      </c>
      <c r="U343" s="44" t="n">
        <v>0</v>
      </c>
      <c r="V343" s="44">
        <f>ROUND(T343-U343,2)</f>
        <v/>
      </c>
      <c r="W343" s="44">
        <f>ROUND(AA342*N(Debts!$D$9)/12,2)</f>
        <v/>
      </c>
      <c r="X343" s="44">
        <f>MIN(N(Debts!$E$9),AA342+W343)</f>
        <v/>
      </c>
      <c r="Y343" s="44">
        <f>AA342+W343-X343</f>
        <v/>
      </c>
      <c r="Z343" s="44" t="n">
        <v>0</v>
      </c>
      <c r="AA343" s="44">
        <f>ROUND(Y343-Z343,2)</f>
        <v/>
      </c>
      <c r="AB343" s="44">
        <f>ROUND(AF342*N(Debts!$D$10)/12,2)</f>
        <v/>
      </c>
      <c r="AC343" s="44">
        <f>MIN(N(Debts!$E$10),AF342+AB343)</f>
        <v/>
      </c>
      <c r="AD343" s="44">
        <f>AF342+AB343-AC343</f>
        <v/>
      </c>
      <c r="AE343" s="44" t="n">
        <v>0</v>
      </c>
      <c r="AF343" s="44">
        <f>ROUND(AD343-AE343,2)</f>
        <v/>
      </c>
      <c r="AG343" s="44">
        <f>ROUND(AK342*N(Debts!$D$11)/12,2)</f>
        <v/>
      </c>
      <c r="AH343" s="44">
        <f>MIN(N(Debts!$E$11),AK342+AG343)</f>
        <v/>
      </c>
      <c r="AI343" s="44">
        <f>AK342+AG343-AH343</f>
        <v/>
      </c>
      <c r="AJ343" s="44" t="n">
        <v>0</v>
      </c>
      <c r="AK343" s="44">
        <f>ROUND(AI343-AJ343,2)</f>
        <v/>
      </c>
      <c r="AL343" s="44">
        <f>ROUND(AP342*N(Debts!$D$12)/12,2)</f>
        <v/>
      </c>
      <c r="AM343" s="44">
        <f>MIN(N(Debts!$E$12),AP342+AL343)</f>
        <v/>
      </c>
      <c r="AN343" s="44">
        <f>AP342+AL343-AM343</f>
        <v/>
      </c>
      <c r="AO343" s="44" t="n">
        <v>0</v>
      </c>
      <c r="AP343" s="44">
        <f>ROUND(AN343-AO343,2)</f>
        <v/>
      </c>
      <c r="AQ343" s="44">
        <f>ROUND(AU342*N(Debts!$D$13)/12,2)</f>
        <v/>
      </c>
      <c r="AR343" s="44">
        <f>MIN(N(Debts!$E$13),AU342+AQ343)</f>
        <v/>
      </c>
      <c r="AS343" s="44">
        <f>AU342+AQ343-AR343</f>
        <v/>
      </c>
      <c r="AT343" s="44" t="n">
        <v>0</v>
      </c>
      <c r="AU343" s="44">
        <f>ROUND(AS343-AT343,2)</f>
        <v/>
      </c>
    </row>
    <row r="344">
      <c r="A344" s="43" t="n">
        <v>337</v>
      </c>
      <c r="B344" s="45">
        <f>EDATE(Plan!$C$7,A344-1)</f>
        <v/>
      </c>
      <c r="C344" s="46" t="n">
        <v>0</v>
      </c>
      <c r="D344" s="46">
        <f>SUMIF($H$6:$AU$6,"Interest",H344:AU344)</f>
        <v/>
      </c>
      <c r="E344" s="46">
        <f>SUMIF($H$6:$AU$6,"Min paid",H344:AU344)+SUMIF($H$6:$AU$6,"Extra paid",H344:AU344)</f>
        <v/>
      </c>
      <c r="F344" s="46">
        <f>SUMIF($H$6:$AU$6,"Balance",H344:AU344)</f>
        <v/>
      </c>
      <c r="G344" s="47">
        <f>IF(AND(F344&lt;=0.005,F343&gt;0.005),A344,"")</f>
        <v/>
      </c>
      <c r="H344" s="44">
        <f>ROUND(L343*N(Debts!$D$6)/12,2)</f>
        <v/>
      </c>
      <c r="I344" s="44">
        <f>MIN(N(Debts!$E$6),L343+H344)</f>
        <v/>
      </c>
      <c r="J344" s="44">
        <f>L343+H344-I344</f>
        <v/>
      </c>
      <c r="K344" s="44" t="n">
        <v>0</v>
      </c>
      <c r="L344" s="44">
        <f>ROUND(J344-K344,2)</f>
        <v/>
      </c>
      <c r="M344" s="44">
        <f>ROUND(Q343*N(Debts!$D$7)/12,2)</f>
        <v/>
      </c>
      <c r="N344" s="44">
        <f>MIN(N(Debts!$E$7),Q343+M344)</f>
        <v/>
      </c>
      <c r="O344" s="44">
        <f>Q343+M344-N344</f>
        <v/>
      </c>
      <c r="P344" s="44" t="n">
        <v>0</v>
      </c>
      <c r="Q344" s="44">
        <f>ROUND(O344-P344,2)</f>
        <v/>
      </c>
      <c r="R344" s="44">
        <f>ROUND(V343*N(Debts!$D$8)/12,2)</f>
        <v/>
      </c>
      <c r="S344" s="44">
        <f>MIN(N(Debts!$E$8),V343+R344)</f>
        <v/>
      </c>
      <c r="T344" s="44">
        <f>V343+R344-S344</f>
        <v/>
      </c>
      <c r="U344" s="44" t="n">
        <v>0</v>
      </c>
      <c r="V344" s="44">
        <f>ROUND(T344-U344,2)</f>
        <v/>
      </c>
      <c r="W344" s="44">
        <f>ROUND(AA343*N(Debts!$D$9)/12,2)</f>
        <v/>
      </c>
      <c r="X344" s="44">
        <f>MIN(N(Debts!$E$9),AA343+W344)</f>
        <v/>
      </c>
      <c r="Y344" s="44">
        <f>AA343+W344-X344</f>
        <v/>
      </c>
      <c r="Z344" s="44" t="n">
        <v>0</v>
      </c>
      <c r="AA344" s="44">
        <f>ROUND(Y344-Z344,2)</f>
        <v/>
      </c>
      <c r="AB344" s="44">
        <f>ROUND(AF343*N(Debts!$D$10)/12,2)</f>
        <v/>
      </c>
      <c r="AC344" s="44">
        <f>MIN(N(Debts!$E$10),AF343+AB344)</f>
        <v/>
      </c>
      <c r="AD344" s="44">
        <f>AF343+AB344-AC344</f>
        <v/>
      </c>
      <c r="AE344" s="44" t="n">
        <v>0</v>
      </c>
      <c r="AF344" s="44">
        <f>ROUND(AD344-AE344,2)</f>
        <v/>
      </c>
      <c r="AG344" s="44">
        <f>ROUND(AK343*N(Debts!$D$11)/12,2)</f>
        <v/>
      </c>
      <c r="AH344" s="44">
        <f>MIN(N(Debts!$E$11),AK343+AG344)</f>
        <v/>
      </c>
      <c r="AI344" s="44">
        <f>AK343+AG344-AH344</f>
        <v/>
      </c>
      <c r="AJ344" s="44" t="n">
        <v>0</v>
      </c>
      <c r="AK344" s="44">
        <f>ROUND(AI344-AJ344,2)</f>
        <v/>
      </c>
      <c r="AL344" s="44">
        <f>ROUND(AP343*N(Debts!$D$12)/12,2)</f>
        <v/>
      </c>
      <c r="AM344" s="44">
        <f>MIN(N(Debts!$E$12),AP343+AL344)</f>
        <v/>
      </c>
      <c r="AN344" s="44">
        <f>AP343+AL344-AM344</f>
        <v/>
      </c>
      <c r="AO344" s="44" t="n">
        <v>0</v>
      </c>
      <c r="AP344" s="44">
        <f>ROUND(AN344-AO344,2)</f>
        <v/>
      </c>
      <c r="AQ344" s="44">
        <f>ROUND(AU343*N(Debts!$D$13)/12,2)</f>
        <v/>
      </c>
      <c r="AR344" s="44">
        <f>MIN(N(Debts!$E$13),AU343+AQ344)</f>
        <v/>
      </c>
      <c r="AS344" s="44">
        <f>AU343+AQ344-AR344</f>
        <v/>
      </c>
      <c r="AT344" s="44" t="n">
        <v>0</v>
      </c>
      <c r="AU344" s="44">
        <f>ROUND(AS344-AT344,2)</f>
        <v/>
      </c>
    </row>
    <row r="345">
      <c r="A345" s="43" t="n">
        <v>338</v>
      </c>
      <c r="B345" s="45">
        <f>EDATE(Plan!$C$7,A345-1)</f>
        <v/>
      </c>
      <c r="C345" s="46" t="n">
        <v>0</v>
      </c>
      <c r="D345" s="46">
        <f>SUMIF($H$6:$AU$6,"Interest",H345:AU345)</f>
        <v/>
      </c>
      <c r="E345" s="46">
        <f>SUMIF($H$6:$AU$6,"Min paid",H345:AU345)+SUMIF($H$6:$AU$6,"Extra paid",H345:AU345)</f>
        <v/>
      </c>
      <c r="F345" s="46">
        <f>SUMIF($H$6:$AU$6,"Balance",H345:AU345)</f>
        <v/>
      </c>
      <c r="G345" s="47">
        <f>IF(AND(F345&lt;=0.005,F344&gt;0.005),A345,"")</f>
        <v/>
      </c>
      <c r="H345" s="44">
        <f>ROUND(L344*N(Debts!$D$6)/12,2)</f>
        <v/>
      </c>
      <c r="I345" s="44">
        <f>MIN(N(Debts!$E$6),L344+H345)</f>
        <v/>
      </c>
      <c r="J345" s="44">
        <f>L344+H345-I345</f>
        <v/>
      </c>
      <c r="K345" s="44" t="n">
        <v>0</v>
      </c>
      <c r="L345" s="44">
        <f>ROUND(J345-K345,2)</f>
        <v/>
      </c>
      <c r="M345" s="44">
        <f>ROUND(Q344*N(Debts!$D$7)/12,2)</f>
        <v/>
      </c>
      <c r="N345" s="44">
        <f>MIN(N(Debts!$E$7),Q344+M345)</f>
        <v/>
      </c>
      <c r="O345" s="44">
        <f>Q344+M345-N345</f>
        <v/>
      </c>
      <c r="P345" s="44" t="n">
        <v>0</v>
      </c>
      <c r="Q345" s="44">
        <f>ROUND(O345-P345,2)</f>
        <v/>
      </c>
      <c r="R345" s="44">
        <f>ROUND(V344*N(Debts!$D$8)/12,2)</f>
        <v/>
      </c>
      <c r="S345" s="44">
        <f>MIN(N(Debts!$E$8),V344+R345)</f>
        <v/>
      </c>
      <c r="T345" s="44">
        <f>V344+R345-S345</f>
        <v/>
      </c>
      <c r="U345" s="44" t="n">
        <v>0</v>
      </c>
      <c r="V345" s="44">
        <f>ROUND(T345-U345,2)</f>
        <v/>
      </c>
      <c r="W345" s="44">
        <f>ROUND(AA344*N(Debts!$D$9)/12,2)</f>
        <v/>
      </c>
      <c r="X345" s="44">
        <f>MIN(N(Debts!$E$9),AA344+W345)</f>
        <v/>
      </c>
      <c r="Y345" s="44">
        <f>AA344+W345-X345</f>
        <v/>
      </c>
      <c r="Z345" s="44" t="n">
        <v>0</v>
      </c>
      <c r="AA345" s="44">
        <f>ROUND(Y345-Z345,2)</f>
        <v/>
      </c>
      <c r="AB345" s="44">
        <f>ROUND(AF344*N(Debts!$D$10)/12,2)</f>
        <v/>
      </c>
      <c r="AC345" s="44">
        <f>MIN(N(Debts!$E$10),AF344+AB345)</f>
        <v/>
      </c>
      <c r="AD345" s="44">
        <f>AF344+AB345-AC345</f>
        <v/>
      </c>
      <c r="AE345" s="44" t="n">
        <v>0</v>
      </c>
      <c r="AF345" s="44">
        <f>ROUND(AD345-AE345,2)</f>
        <v/>
      </c>
      <c r="AG345" s="44">
        <f>ROUND(AK344*N(Debts!$D$11)/12,2)</f>
        <v/>
      </c>
      <c r="AH345" s="44">
        <f>MIN(N(Debts!$E$11),AK344+AG345)</f>
        <v/>
      </c>
      <c r="AI345" s="44">
        <f>AK344+AG345-AH345</f>
        <v/>
      </c>
      <c r="AJ345" s="44" t="n">
        <v>0</v>
      </c>
      <c r="AK345" s="44">
        <f>ROUND(AI345-AJ345,2)</f>
        <v/>
      </c>
      <c r="AL345" s="44">
        <f>ROUND(AP344*N(Debts!$D$12)/12,2)</f>
        <v/>
      </c>
      <c r="AM345" s="44">
        <f>MIN(N(Debts!$E$12),AP344+AL345)</f>
        <v/>
      </c>
      <c r="AN345" s="44">
        <f>AP344+AL345-AM345</f>
        <v/>
      </c>
      <c r="AO345" s="44" t="n">
        <v>0</v>
      </c>
      <c r="AP345" s="44">
        <f>ROUND(AN345-AO345,2)</f>
        <v/>
      </c>
      <c r="AQ345" s="44">
        <f>ROUND(AU344*N(Debts!$D$13)/12,2)</f>
        <v/>
      </c>
      <c r="AR345" s="44">
        <f>MIN(N(Debts!$E$13),AU344+AQ345)</f>
        <v/>
      </c>
      <c r="AS345" s="44">
        <f>AU344+AQ345-AR345</f>
        <v/>
      </c>
      <c r="AT345" s="44" t="n">
        <v>0</v>
      </c>
      <c r="AU345" s="44">
        <f>ROUND(AS345-AT345,2)</f>
        <v/>
      </c>
    </row>
    <row r="346">
      <c r="A346" s="43" t="n">
        <v>339</v>
      </c>
      <c r="B346" s="45">
        <f>EDATE(Plan!$C$7,A346-1)</f>
        <v/>
      </c>
      <c r="C346" s="46" t="n">
        <v>0</v>
      </c>
      <c r="D346" s="46">
        <f>SUMIF($H$6:$AU$6,"Interest",H346:AU346)</f>
        <v/>
      </c>
      <c r="E346" s="46">
        <f>SUMIF($H$6:$AU$6,"Min paid",H346:AU346)+SUMIF($H$6:$AU$6,"Extra paid",H346:AU346)</f>
        <v/>
      </c>
      <c r="F346" s="46">
        <f>SUMIF($H$6:$AU$6,"Balance",H346:AU346)</f>
        <v/>
      </c>
      <c r="G346" s="47">
        <f>IF(AND(F346&lt;=0.005,F345&gt;0.005),A346,"")</f>
        <v/>
      </c>
      <c r="H346" s="44">
        <f>ROUND(L345*N(Debts!$D$6)/12,2)</f>
        <v/>
      </c>
      <c r="I346" s="44">
        <f>MIN(N(Debts!$E$6),L345+H346)</f>
        <v/>
      </c>
      <c r="J346" s="44">
        <f>L345+H346-I346</f>
        <v/>
      </c>
      <c r="K346" s="44" t="n">
        <v>0</v>
      </c>
      <c r="L346" s="44">
        <f>ROUND(J346-K346,2)</f>
        <v/>
      </c>
      <c r="M346" s="44">
        <f>ROUND(Q345*N(Debts!$D$7)/12,2)</f>
        <v/>
      </c>
      <c r="N346" s="44">
        <f>MIN(N(Debts!$E$7),Q345+M346)</f>
        <v/>
      </c>
      <c r="O346" s="44">
        <f>Q345+M346-N346</f>
        <v/>
      </c>
      <c r="P346" s="44" t="n">
        <v>0</v>
      </c>
      <c r="Q346" s="44">
        <f>ROUND(O346-P346,2)</f>
        <v/>
      </c>
      <c r="R346" s="44">
        <f>ROUND(V345*N(Debts!$D$8)/12,2)</f>
        <v/>
      </c>
      <c r="S346" s="44">
        <f>MIN(N(Debts!$E$8),V345+R346)</f>
        <v/>
      </c>
      <c r="T346" s="44">
        <f>V345+R346-S346</f>
        <v/>
      </c>
      <c r="U346" s="44" t="n">
        <v>0</v>
      </c>
      <c r="V346" s="44">
        <f>ROUND(T346-U346,2)</f>
        <v/>
      </c>
      <c r="W346" s="44">
        <f>ROUND(AA345*N(Debts!$D$9)/12,2)</f>
        <v/>
      </c>
      <c r="X346" s="44">
        <f>MIN(N(Debts!$E$9),AA345+W346)</f>
        <v/>
      </c>
      <c r="Y346" s="44">
        <f>AA345+W346-X346</f>
        <v/>
      </c>
      <c r="Z346" s="44" t="n">
        <v>0</v>
      </c>
      <c r="AA346" s="44">
        <f>ROUND(Y346-Z346,2)</f>
        <v/>
      </c>
      <c r="AB346" s="44">
        <f>ROUND(AF345*N(Debts!$D$10)/12,2)</f>
        <v/>
      </c>
      <c r="AC346" s="44">
        <f>MIN(N(Debts!$E$10),AF345+AB346)</f>
        <v/>
      </c>
      <c r="AD346" s="44">
        <f>AF345+AB346-AC346</f>
        <v/>
      </c>
      <c r="AE346" s="44" t="n">
        <v>0</v>
      </c>
      <c r="AF346" s="44">
        <f>ROUND(AD346-AE346,2)</f>
        <v/>
      </c>
      <c r="AG346" s="44">
        <f>ROUND(AK345*N(Debts!$D$11)/12,2)</f>
        <v/>
      </c>
      <c r="AH346" s="44">
        <f>MIN(N(Debts!$E$11),AK345+AG346)</f>
        <v/>
      </c>
      <c r="AI346" s="44">
        <f>AK345+AG346-AH346</f>
        <v/>
      </c>
      <c r="AJ346" s="44" t="n">
        <v>0</v>
      </c>
      <c r="AK346" s="44">
        <f>ROUND(AI346-AJ346,2)</f>
        <v/>
      </c>
      <c r="AL346" s="44">
        <f>ROUND(AP345*N(Debts!$D$12)/12,2)</f>
        <v/>
      </c>
      <c r="AM346" s="44">
        <f>MIN(N(Debts!$E$12),AP345+AL346)</f>
        <v/>
      </c>
      <c r="AN346" s="44">
        <f>AP345+AL346-AM346</f>
        <v/>
      </c>
      <c r="AO346" s="44" t="n">
        <v>0</v>
      </c>
      <c r="AP346" s="44">
        <f>ROUND(AN346-AO346,2)</f>
        <v/>
      </c>
      <c r="AQ346" s="44">
        <f>ROUND(AU345*N(Debts!$D$13)/12,2)</f>
        <v/>
      </c>
      <c r="AR346" s="44">
        <f>MIN(N(Debts!$E$13),AU345+AQ346)</f>
        <v/>
      </c>
      <c r="AS346" s="44">
        <f>AU345+AQ346-AR346</f>
        <v/>
      </c>
      <c r="AT346" s="44" t="n">
        <v>0</v>
      </c>
      <c r="AU346" s="44">
        <f>ROUND(AS346-AT346,2)</f>
        <v/>
      </c>
    </row>
    <row r="347">
      <c r="A347" s="43" t="n">
        <v>340</v>
      </c>
      <c r="B347" s="45">
        <f>EDATE(Plan!$C$7,A347-1)</f>
        <v/>
      </c>
      <c r="C347" s="46" t="n">
        <v>0</v>
      </c>
      <c r="D347" s="46">
        <f>SUMIF($H$6:$AU$6,"Interest",H347:AU347)</f>
        <v/>
      </c>
      <c r="E347" s="46">
        <f>SUMIF($H$6:$AU$6,"Min paid",H347:AU347)+SUMIF($H$6:$AU$6,"Extra paid",H347:AU347)</f>
        <v/>
      </c>
      <c r="F347" s="46">
        <f>SUMIF($H$6:$AU$6,"Balance",H347:AU347)</f>
        <v/>
      </c>
      <c r="G347" s="47">
        <f>IF(AND(F347&lt;=0.005,F346&gt;0.005),A347,"")</f>
        <v/>
      </c>
      <c r="H347" s="44">
        <f>ROUND(L346*N(Debts!$D$6)/12,2)</f>
        <v/>
      </c>
      <c r="I347" s="44">
        <f>MIN(N(Debts!$E$6),L346+H347)</f>
        <v/>
      </c>
      <c r="J347" s="44">
        <f>L346+H347-I347</f>
        <v/>
      </c>
      <c r="K347" s="44" t="n">
        <v>0</v>
      </c>
      <c r="L347" s="44">
        <f>ROUND(J347-K347,2)</f>
        <v/>
      </c>
      <c r="M347" s="44">
        <f>ROUND(Q346*N(Debts!$D$7)/12,2)</f>
        <v/>
      </c>
      <c r="N347" s="44">
        <f>MIN(N(Debts!$E$7),Q346+M347)</f>
        <v/>
      </c>
      <c r="O347" s="44">
        <f>Q346+M347-N347</f>
        <v/>
      </c>
      <c r="P347" s="44" t="n">
        <v>0</v>
      </c>
      <c r="Q347" s="44">
        <f>ROUND(O347-P347,2)</f>
        <v/>
      </c>
      <c r="R347" s="44">
        <f>ROUND(V346*N(Debts!$D$8)/12,2)</f>
        <v/>
      </c>
      <c r="S347" s="44">
        <f>MIN(N(Debts!$E$8),V346+R347)</f>
        <v/>
      </c>
      <c r="T347" s="44">
        <f>V346+R347-S347</f>
        <v/>
      </c>
      <c r="U347" s="44" t="n">
        <v>0</v>
      </c>
      <c r="V347" s="44">
        <f>ROUND(T347-U347,2)</f>
        <v/>
      </c>
      <c r="W347" s="44">
        <f>ROUND(AA346*N(Debts!$D$9)/12,2)</f>
        <v/>
      </c>
      <c r="X347" s="44">
        <f>MIN(N(Debts!$E$9),AA346+W347)</f>
        <v/>
      </c>
      <c r="Y347" s="44">
        <f>AA346+W347-X347</f>
        <v/>
      </c>
      <c r="Z347" s="44" t="n">
        <v>0</v>
      </c>
      <c r="AA347" s="44">
        <f>ROUND(Y347-Z347,2)</f>
        <v/>
      </c>
      <c r="AB347" s="44">
        <f>ROUND(AF346*N(Debts!$D$10)/12,2)</f>
        <v/>
      </c>
      <c r="AC347" s="44">
        <f>MIN(N(Debts!$E$10),AF346+AB347)</f>
        <v/>
      </c>
      <c r="AD347" s="44">
        <f>AF346+AB347-AC347</f>
        <v/>
      </c>
      <c r="AE347" s="44" t="n">
        <v>0</v>
      </c>
      <c r="AF347" s="44">
        <f>ROUND(AD347-AE347,2)</f>
        <v/>
      </c>
      <c r="AG347" s="44">
        <f>ROUND(AK346*N(Debts!$D$11)/12,2)</f>
        <v/>
      </c>
      <c r="AH347" s="44">
        <f>MIN(N(Debts!$E$11),AK346+AG347)</f>
        <v/>
      </c>
      <c r="AI347" s="44">
        <f>AK346+AG347-AH347</f>
        <v/>
      </c>
      <c r="AJ347" s="44" t="n">
        <v>0</v>
      </c>
      <c r="AK347" s="44">
        <f>ROUND(AI347-AJ347,2)</f>
        <v/>
      </c>
      <c r="AL347" s="44">
        <f>ROUND(AP346*N(Debts!$D$12)/12,2)</f>
        <v/>
      </c>
      <c r="AM347" s="44">
        <f>MIN(N(Debts!$E$12),AP346+AL347)</f>
        <v/>
      </c>
      <c r="AN347" s="44">
        <f>AP346+AL347-AM347</f>
        <v/>
      </c>
      <c r="AO347" s="44" t="n">
        <v>0</v>
      </c>
      <c r="AP347" s="44">
        <f>ROUND(AN347-AO347,2)</f>
        <v/>
      </c>
      <c r="AQ347" s="44">
        <f>ROUND(AU346*N(Debts!$D$13)/12,2)</f>
        <v/>
      </c>
      <c r="AR347" s="44">
        <f>MIN(N(Debts!$E$13),AU346+AQ347)</f>
        <v/>
      </c>
      <c r="AS347" s="44">
        <f>AU346+AQ347-AR347</f>
        <v/>
      </c>
      <c r="AT347" s="44" t="n">
        <v>0</v>
      </c>
      <c r="AU347" s="44">
        <f>ROUND(AS347-AT347,2)</f>
        <v/>
      </c>
    </row>
    <row r="348">
      <c r="A348" s="43" t="n">
        <v>341</v>
      </c>
      <c r="B348" s="45">
        <f>EDATE(Plan!$C$7,A348-1)</f>
        <v/>
      </c>
      <c r="C348" s="46" t="n">
        <v>0</v>
      </c>
      <c r="D348" s="46">
        <f>SUMIF($H$6:$AU$6,"Interest",H348:AU348)</f>
        <v/>
      </c>
      <c r="E348" s="46">
        <f>SUMIF($H$6:$AU$6,"Min paid",H348:AU348)+SUMIF($H$6:$AU$6,"Extra paid",H348:AU348)</f>
        <v/>
      </c>
      <c r="F348" s="46">
        <f>SUMIF($H$6:$AU$6,"Balance",H348:AU348)</f>
        <v/>
      </c>
      <c r="G348" s="47">
        <f>IF(AND(F348&lt;=0.005,F347&gt;0.005),A348,"")</f>
        <v/>
      </c>
      <c r="H348" s="44">
        <f>ROUND(L347*N(Debts!$D$6)/12,2)</f>
        <v/>
      </c>
      <c r="I348" s="44">
        <f>MIN(N(Debts!$E$6),L347+H348)</f>
        <v/>
      </c>
      <c r="J348" s="44">
        <f>L347+H348-I348</f>
        <v/>
      </c>
      <c r="K348" s="44" t="n">
        <v>0</v>
      </c>
      <c r="L348" s="44">
        <f>ROUND(J348-K348,2)</f>
        <v/>
      </c>
      <c r="M348" s="44">
        <f>ROUND(Q347*N(Debts!$D$7)/12,2)</f>
        <v/>
      </c>
      <c r="N348" s="44">
        <f>MIN(N(Debts!$E$7),Q347+M348)</f>
        <v/>
      </c>
      <c r="O348" s="44">
        <f>Q347+M348-N348</f>
        <v/>
      </c>
      <c r="P348" s="44" t="n">
        <v>0</v>
      </c>
      <c r="Q348" s="44">
        <f>ROUND(O348-P348,2)</f>
        <v/>
      </c>
      <c r="R348" s="44">
        <f>ROUND(V347*N(Debts!$D$8)/12,2)</f>
        <v/>
      </c>
      <c r="S348" s="44">
        <f>MIN(N(Debts!$E$8),V347+R348)</f>
        <v/>
      </c>
      <c r="T348" s="44">
        <f>V347+R348-S348</f>
        <v/>
      </c>
      <c r="U348" s="44" t="n">
        <v>0</v>
      </c>
      <c r="V348" s="44">
        <f>ROUND(T348-U348,2)</f>
        <v/>
      </c>
      <c r="W348" s="44">
        <f>ROUND(AA347*N(Debts!$D$9)/12,2)</f>
        <v/>
      </c>
      <c r="X348" s="44">
        <f>MIN(N(Debts!$E$9),AA347+W348)</f>
        <v/>
      </c>
      <c r="Y348" s="44">
        <f>AA347+W348-X348</f>
        <v/>
      </c>
      <c r="Z348" s="44" t="n">
        <v>0</v>
      </c>
      <c r="AA348" s="44">
        <f>ROUND(Y348-Z348,2)</f>
        <v/>
      </c>
      <c r="AB348" s="44">
        <f>ROUND(AF347*N(Debts!$D$10)/12,2)</f>
        <v/>
      </c>
      <c r="AC348" s="44">
        <f>MIN(N(Debts!$E$10),AF347+AB348)</f>
        <v/>
      </c>
      <c r="AD348" s="44">
        <f>AF347+AB348-AC348</f>
        <v/>
      </c>
      <c r="AE348" s="44" t="n">
        <v>0</v>
      </c>
      <c r="AF348" s="44">
        <f>ROUND(AD348-AE348,2)</f>
        <v/>
      </c>
      <c r="AG348" s="44">
        <f>ROUND(AK347*N(Debts!$D$11)/12,2)</f>
        <v/>
      </c>
      <c r="AH348" s="44">
        <f>MIN(N(Debts!$E$11),AK347+AG348)</f>
        <v/>
      </c>
      <c r="AI348" s="44">
        <f>AK347+AG348-AH348</f>
        <v/>
      </c>
      <c r="AJ348" s="44" t="n">
        <v>0</v>
      </c>
      <c r="AK348" s="44">
        <f>ROUND(AI348-AJ348,2)</f>
        <v/>
      </c>
      <c r="AL348" s="44">
        <f>ROUND(AP347*N(Debts!$D$12)/12,2)</f>
        <v/>
      </c>
      <c r="AM348" s="44">
        <f>MIN(N(Debts!$E$12),AP347+AL348)</f>
        <v/>
      </c>
      <c r="AN348" s="44">
        <f>AP347+AL348-AM348</f>
        <v/>
      </c>
      <c r="AO348" s="44" t="n">
        <v>0</v>
      </c>
      <c r="AP348" s="44">
        <f>ROUND(AN348-AO348,2)</f>
        <v/>
      </c>
      <c r="AQ348" s="44">
        <f>ROUND(AU347*N(Debts!$D$13)/12,2)</f>
        <v/>
      </c>
      <c r="AR348" s="44">
        <f>MIN(N(Debts!$E$13),AU347+AQ348)</f>
        <v/>
      </c>
      <c r="AS348" s="44">
        <f>AU347+AQ348-AR348</f>
        <v/>
      </c>
      <c r="AT348" s="44" t="n">
        <v>0</v>
      </c>
      <c r="AU348" s="44">
        <f>ROUND(AS348-AT348,2)</f>
        <v/>
      </c>
    </row>
    <row r="349">
      <c r="A349" s="43" t="n">
        <v>342</v>
      </c>
      <c r="B349" s="45">
        <f>EDATE(Plan!$C$7,A349-1)</f>
        <v/>
      </c>
      <c r="C349" s="46" t="n">
        <v>0</v>
      </c>
      <c r="D349" s="46">
        <f>SUMIF($H$6:$AU$6,"Interest",H349:AU349)</f>
        <v/>
      </c>
      <c r="E349" s="46">
        <f>SUMIF($H$6:$AU$6,"Min paid",H349:AU349)+SUMIF($H$6:$AU$6,"Extra paid",H349:AU349)</f>
        <v/>
      </c>
      <c r="F349" s="46">
        <f>SUMIF($H$6:$AU$6,"Balance",H349:AU349)</f>
        <v/>
      </c>
      <c r="G349" s="47">
        <f>IF(AND(F349&lt;=0.005,F348&gt;0.005),A349,"")</f>
        <v/>
      </c>
      <c r="H349" s="44">
        <f>ROUND(L348*N(Debts!$D$6)/12,2)</f>
        <v/>
      </c>
      <c r="I349" s="44">
        <f>MIN(N(Debts!$E$6),L348+H349)</f>
        <v/>
      </c>
      <c r="J349" s="44">
        <f>L348+H349-I349</f>
        <v/>
      </c>
      <c r="K349" s="44" t="n">
        <v>0</v>
      </c>
      <c r="L349" s="44">
        <f>ROUND(J349-K349,2)</f>
        <v/>
      </c>
      <c r="M349" s="44">
        <f>ROUND(Q348*N(Debts!$D$7)/12,2)</f>
        <v/>
      </c>
      <c r="N349" s="44">
        <f>MIN(N(Debts!$E$7),Q348+M349)</f>
        <v/>
      </c>
      <c r="O349" s="44">
        <f>Q348+M349-N349</f>
        <v/>
      </c>
      <c r="P349" s="44" t="n">
        <v>0</v>
      </c>
      <c r="Q349" s="44">
        <f>ROUND(O349-P349,2)</f>
        <v/>
      </c>
      <c r="R349" s="44">
        <f>ROUND(V348*N(Debts!$D$8)/12,2)</f>
        <v/>
      </c>
      <c r="S349" s="44">
        <f>MIN(N(Debts!$E$8),V348+R349)</f>
        <v/>
      </c>
      <c r="T349" s="44">
        <f>V348+R349-S349</f>
        <v/>
      </c>
      <c r="U349" s="44" t="n">
        <v>0</v>
      </c>
      <c r="V349" s="44">
        <f>ROUND(T349-U349,2)</f>
        <v/>
      </c>
      <c r="W349" s="44">
        <f>ROUND(AA348*N(Debts!$D$9)/12,2)</f>
        <v/>
      </c>
      <c r="X349" s="44">
        <f>MIN(N(Debts!$E$9),AA348+W349)</f>
        <v/>
      </c>
      <c r="Y349" s="44">
        <f>AA348+W349-X349</f>
        <v/>
      </c>
      <c r="Z349" s="44" t="n">
        <v>0</v>
      </c>
      <c r="AA349" s="44">
        <f>ROUND(Y349-Z349,2)</f>
        <v/>
      </c>
      <c r="AB349" s="44">
        <f>ROUND(AF348*N(Debts!$D$10)/12,2)</f>
        <v/>
      </c>
      <c r="AC349" s="44">
        <f>MIN(N(Debts!$E$10),AF348+AB349)</f>
        <v/>
      </c>
      <c r="AD349" s="44">
        <f>AF348+AB349-AC349</f>
        <v/>
      </c>
      <c r="AE349" s="44" t="n">
        <v>0</v>
      </c>
      <c r="AF349" s="44">
        <f>ROUND(AD349-AE349,2)</f>
        <v/>
      </c>
      <c r="AG349" s="44">
        <f>ROUND(AK348*N(Debts!$D$11)/12,2)</f>
        <v/>
      </c>
      <c r="AH349" s="44">
        <f>MIN(N(Debts!$E$11),AK348+AG349)</f>
        <v/>
      </c>
      <c r="AI349" s="44">
        <f>AK348+AG349-AH349</f>
        <v/>
      </c>
      <c r="AJ349" s="44" t="n">
        <v>0</v>
      </c>
      <c r="AK349" s="44">
        <f>ROUND(AI349-AJ349,2)</f>
        <v/>
      </c>
      <c r="AL349" s="44">
        <f>ROUND(AP348*N(Debts!$D$12)/12,2)</f>
        <v/>
      </c>
      <c r="AM349" s="44">
        <f>MIN(N(Debts!$E$12),AP348+AL349)</f>
        <v/>
      </c>
      <c r="AN349" s="44">
        <f>AP348+AL349-AM349</f>
        <v/>
      </c>
      <c r="AO349" s="44" t="n">
        <v>0</v>
      </c>
      <c r="AP349" s="44">
        <f>ROUND(AN349-AO349,2)</f>
        <v/>
      </c>
      <c r="AQ349" s="44">
        <f>ROUND(AU348*N(Debts!$D$13)/12,2)</f>
        <v/>
      </c>
      <c r="AR349" s="44">
        <f>MIN(N(Debts!$E$13),AU348+AQ349)</f>
        <v/>
      </c>
      <c r="AS349" s="44">
        <f>AU348+AQ349-AR349</f>
        <v/>
      </c>
      <c r="AT349" s="44" t="n">
        <v>0</v>
      </c>
      <c r="AU349" s="44">
        <f>ROUND(AS349-AT349,2)</f>
        <v/>
      </c>
    </row>
    <row r="350">
      <c r="A350" s="43" t="n">
        <v>343</v>
      </c>
      <c r="B350" s="45">
        <f>EDATE(Plan!$C$7,A350-1)</f>
        <v/>
      </c>
      <c r="C350" s="46" t="n">
        <v>0</v>
      </c>
      <c r="D350" s="46">
        <f>SUMIF($H$6:$AU$6,"Interest",H350:AU350)</f>
        <v/>
      </c>
      <c r="E350" s="46">
        <f>SUMIF($H$6:$AU$6,"Min paid",H350:AU350)+SUMIF($H$6:$AU$6,"Extra paid",H350:AU350)</f>
        <v/>
      </c>
      <c r="F350" s="46">
        <f>SUMIF($H$6:$AU$6,"Balance",H350:AU350)</f>
        <v/>
      </c>
      <c r="G350" s="47">
        <f>IF(AND(F350&lt;=0.005,F349&gt;0.005),A350,"")</f>
        <v/>
      </c>
      <c r="H350" s="44">
        <f>ROUND(L349*N(Debts!$D$6)/12,2)</f>
        <v/>
      </c>
      <c r="I350" s="44">
        <f>MIN(N(Debts!$E$6),L349+H350)</f>
        <v/>
      </c>
      <c r="J350" s="44">
        <f>L349+H350-I350</f>
        <v/>
      </c>
      <c r="K350" s="44" t="n">
        <v>0</v>
      </c>
      <c r="L350" s="44">
        <f>ROUND(J350-K350,2)</f>
        <v/>
      </c>
      <c r="M350" s="44">
        <f>ROUND(Q349*N(Debts!$D$7)/12,2)</f>
        <v/>
      </c>
      <c r="N350" s="44">
        <f>MIN(N(Debts!$E$7),Q349+M350)</f>
        <v/>
      </c>
      <c r="O350" s="44">
        <f>Q349+M350-N350</f>
        <v/>
      </c>
      <c r="P350" s="44" t="n">
        <v>0</v>
      </c>
      <c r="Q350" s="44">
        <f>ROUND(O350-P350,2)</f>
        <v/>
      </c>
      <c r="R350" s="44">
        <f>ROUND(V349*N(Debts!$D$8)/12,2)</f>
        <v/>
      </c>
      <c r="S350" s="44">
        <f>MIN(N(Debts!$E$8),V349+R350)</f>
        <v/>
      </c>
      <c r="T350" s="44">
        <f>V349+R350-S350</f>
        <v/>
      </c>
      <c r="U350" s="44" t="n">
        <v>0</v>
      </c>
      <c r="V350" s="44">
        <f>ROUND(T350-U350,2)</f>
        <v/>
      </c>
      <c r="W350" s="44">
        <f>ROUND(AA349*N(Debts!$D$9)/12,2)</f>
        <v/>
      </c>
      <c r="X350" s="44">
        <f>MIN(N(Debts!$E$9),AA349+W350)</f>
        <v/>
      </c>
      <c r="Y350" s="44">
        <f>AA349+W350-X350</f>
        <v/>
      </c>
      <c r="Z350" s="44" t="n">
        <v>0</v>
      </c>
      <c r="AA350" s="44">
        <f>ROUND(Y350-Z350,2)</f>
        <v/>
      </c>
      <c r="AB350" s="44">
        <f>ROUND(AF349*N(Debts!$D$10)/12,2)</f>
        <v/>
      </c>
      <c r="AC350" s="44">
        <f>MIN(N(Debts!$E$10),AF349+AB350)</f>
        <v/>
      </c>
      <c r="AD350" s="44">
        <f>AF349+AB350-AC350</f>
        <v/>
      </c>
      <c r="AE350" s="44" t="n">
        <v>0</v>
      </c>
      <c r="AF350" s="44">
        <f>ROUND(AD350-AE350,2)</f>
        <v/>
      </c>
      <c r="AG350" s="44">
        <f>ROUND(AK349*N(Debts!$D$11)/12,2)</f>
        <v/>
      </c>
      <c r="AH350" s="44">
        <f>MIN(N(Debts!$E$11),AK349+AG350)</f>
        <v/>
      </c>
      <c r="AI350" s="44">
        <f>AK349+AG350-AH350</f>
        <v/>
      </c>
      <c r="AJ350" s="44" t="n">
        <v>0</v>
      </c>
      <c r="AK350" s="44">
        <f>ROUND(AI350-AJ350,2)</f>
        <v/>
      </c>
      <c r="AL350" s="44">
        <f>ROUND(AP349*N(Debts!$D$12)/12,2)</f>
        <v/>
      </c>
      <c r="AM350" s="44">
        <f>MIN(N(Debts!$E$12),AP349+AL350)</f>
        <v/>
      </c>
      <c r="AN350" s="44">
        <f>AP349+AL350-AM350</f>
        <v/>
      </c>
      <c r="AO350" s="44" t="n">
        <v>0</v>
      </c>
      <c r="AP350" s="44">
        <f>ROUND(AN350-AO350,2)</f>
        <v/>
      </c>
      <c r="AQ350" s="44">
        <f>ROUND(AU349*N(Debts!$D$13)/12,2)</f>
        <v/>
      </c>
      <c r="AR350" s="44">
        <f>MIN(N(Debts!$E$13),AU349+AQ350)</f>
        <v/>
      </c>
      <c r="AS350" s="44">
        <f>AU349+AQ350-AR350</f>
        <v/>
      </c>
      <c r="AT350" s="44" t="n">
        <v>0</v>
      </c>
      <c r="AU350" s="44">
        <f>ROUND(AS350-AT350,2)</f>
        <v/>
      </c>
    </row>
    <row r="351">
      <c r="A351" s="43" t="n">
        <v>344</v>
      </c>
      <c r="B351" s="45">
        <f>EDATE(Plan!$C$7,A351-1)</f>
        <v/>
      </c>
      <c r="C351" s="46" t="n">
        <v>0</v>
      </c>
      <c r="D351" s="46">
        <f>SUMIF($H$6:$AU$6,"Interest",H351:AU351)</f>
        <v/>
      </c>
      <c r="E351" s="46">
        <f>SUMIF($H$6:$AU$6,"Min paid",H351:AU351)+SUMIF($H$6:$AU$6,"Extra paid",H351:AU351)</f>
        <v/>
      </c>
      <c r="F351" s="46">
        <f>SUMIF($H$6:$AU$6,"Balance",H351:AU351)</f>
        <v/>
      </c>
      <c r="G351" s="47">
        <f>IF(AND(F351&lt;=0.005,F350&gt;0.005),A351,"")</f>
        <v/>
      </c>
      <c r="H351" s="44">
        <f>ROUND(L350*N(Debts!$D$6)/12,2)</f>
        <v/>
      </c>
      <c r="I351" s="44">
        <f>MIN(N(Debts!$E$6),L350+H351)</f>
        <v/>
      </c>
      <c r="J351" s="44">
        <f>L350+H351-I351</f>
        <v/>
      </c>
      <c r="K351" s="44" t="n">
        <v>0</v>
      </c>
      <c r="L351" s="44">
        <f>ROUND(J351-K351,2)</f>
        <v/>
      </c>
      <c r="M351" s="44">
        <f>ROUND(Q350*N(Debts!$D$7)/12,2)</f>
        <v/>
      </c>
      <c r="N351" s="44">
        <f>MIN(N(Debts!$E$7),Q350+M351)</f>
        <v/>
      </c>
      <c r="O351" s="44">
        <f>Q350+M351-N351</f>
        <v/>
      </c>
      <c r="P351" s="44" t="n">
        <v>0</v>
      </c>
      <c r="Q351" s="44">
        <f>ROUND(O351-P351,2)</f>
        <v/>
      </c>
      <c r="R351" s="44">
        <f>ROUND(V350*N(Debts!$D$8)/12,2)</f>
        <v/>
      </c>
      <c r="S351" s="44">
        <f>MIN(N(Debts!$E$8),V350+R351)</f>
        <v/>
      </c>
      <c r="T351" s="44">
        <f>V350+R351-S351</f>
        <v/>
      </c>
      <c r="U351" s="44" t="n">
        <v>0</v>
      </c>
      <c r="V351" s="44">
        <f>ROUND(T351-U351,2)</f>
        <v/>
      </c>
      <c r="W351" s="44">
        <f>ROUND(AA350*N(Debts!$D$9)/12,2)</f>
        <v/>
      </c>
      <c r="X351" s="44">
        <f>MIN(N(Debts!$E$9),AA350+W351)</f>
        <v/>
      </c>
      <c r="Y351" s="44">
        <f>AA350+W351-X351</f>
        <v/>
      </c>
      <c r="Z351" s="44" t="n">
        <v>0</v>
      </c>
      <c r="AA351" s="44">
        <f>ROUND(Y351-Z351,2)</f>
        <v/>
      </c>
      <c r="AB351" s="44">
        <f>ROUND(AF350*N(Debts!$D$10)/12,2)</f>
        <v/>
      </c>
      <c r="AC351" s="44">
        <f>MIN(N(Debts!$E$10),AF350+AB351)</f>
        <v/>
      </c>
      <c r="AD351" s="44">
        <f>AF350+AB351-AC351</f>
        <v/>
      </c>
      <c r="AE351" s="44" t="n">
        <v>0</v>
      </c>
      <c r="AF351" s="44">
        <f>ROUND(AD351-AE351,2)</f>
        <v/>
      </c>
      <c r="AG351" s="44">
        <f>ROUND(AK350*N(Debts!$D$11)/12,2)</f>
        <v/>
      </c>
      <c r="AH351" s="44">
        <f>MIN(N(Debts!$E$11),AK350+AG351)</f>
        <v/>
      </c>
      <c r="AI351" s="44">
        <f>AK350+AG351-AH351</f>
        <v/>
      </c>
      <c r="AJ351" s="44" t="n">
        <v>0</v>
      </c>
      <c r="AK351" s="44">
        <f>ROUND(AI351-AJ351,2)</f>
        <v/>
      </c>
      <c r="AL351" s="44">
        <f>ROUND(AP350*N(Debts!$D$12)/12,2)</f>
        <v/>
      </c>
      <c r="AM351" s="44">
        <f>MIN(N(Debts!$E$12),AP350+AL351)</f>
        <v/>
      </c>
      <c r="AN351" s="44">
        <f>AP350+AL351-AM351</f>
        <v/>
      </c>
      <c r="AO351" s="44" t="n">
        <v>0</v>
      </c>
      <c r="AP351" s="44">
        <f>ROUND(AN351-AO351,2)</f>
        <v/>
      </c>
      <c r="AQ351" s="44">
        <f>ROUND(AU350*N(Debts!$D$13)/12,2)</f>
        <v/>
      </c>
      <c r="AR351" s="44">
        <f>MIN(N(Debts!$E$13),AU350+AQ351)</f>
        <v/>
      </c>
      <c r="AS351" s="44">
        <f>AU350+AQ351-AR351</f>
        <v/>
      </c>
      <c r="AT351" s="44" t="n">
        <v>0</v>
      </c>
      <c r="AU351" s="44">
        <f>ROUND(AS351-AT351,2)</f>
        <v/>
      </c>
    </row>
    <row r="352">
      <c r="A352" s="43" t="n">
        <v>345</v>
      </c>
      <c r="B352" s="45">
        <f>EDATE(Plan!$C$7,A352-1)</f>
        <v/>
      </c>
      <c r="C352" s="46" t="n">
        <v>0</v>
      </c>
      <c r="D352" s="46">
        <f>SUMIF($H$6:$AU$6,"Interest",H352:AU352)</f>
        <v/>
      </c>
      <c r="E352" s="46">
        <f>SUMIF($H$6:$AU$6,"Min paid",H352:AU352)+SUMIF($H$6:$AU$6,"Extra paid",H352:AU352)</f>
        <v/>
      </c>
      <c r="F352" s="46">
        <f>SUMIF($H$6:$AU$6,"Balance",H352:AU352)</f>
        <v/>
      </c>
      <c r="G352" s="47">
        <f>IF(AND(F352&lt;=0.005,F351&gt;0.005),A352,"")</f>
        <v/>
      </c>
      <c r="H352" s="44">
        <f>ROUND(L351*N(Debts!$D$6)/12,2)</f>
        <v/>
      </c>
      <c r="I352" s="44">
        <f>MIN(N(Debts!$E$6),L351+H352)</f>
        <v/>
      </c>
      <c r="J352" s="44">
        <f>L351+H352-I352</f>
        <v/>
      </c>
      <c r="K352" s="44" t="n">
        <v>0</v>
      </c>
      <c r="L352" s="44">
        <f>ROUND(J352-K352,2)</f>
        <v/>
      </c>
      <c r="M352" s="44">
        <f>ROUND(Q351*N(Debts!$D$7)/12,2)</f>
        <v/>
      </c>
      <c r="N352" s="44">
        <f>MIN(N(Debts!$E$7),Q351+M352)</f>
        <v/>
      </c>
      <c r="O352" s="44">
        <f>Q351+M352-N352</f>
        <v/>
      </c>
      <c r="P352" s="44" t="n">
        <v>0</v>
      </c>
      <c r="Q352" s="44">
        <f>ROUND(O352-P352,2)</f>
        <v/>
      </c>
      <c r="R352" s="44">
        <f>ROUND(V351*N(Debts!$D$8)/12,2)</f>
        <v/>
      </c>
      <c r="S352" s="44">
        <f>MIN(N(Debts!$E$8),V351+R352)</f>
        <v/>
      </c>
      <c r="T352" s="44">
        <f>V351+R352-S352</f>
        <v/>
      </c>
      <c r="U352" s="44" t="n">
        <v>0</v>
      </c>
      <c r="V352" s="44">
        <f>ROUND(T352-U352,2)</f>
        <v/>
      </c>
      <c r="W352" s="44">
        <f>ROUND(AA351*N(Debts!$D$9)/12,2)</f>
        <v/>
      </c>
      <c r="X352" s="44">
        <f>MIN(N(Debts!$E$9),AA351+W352)</f>
        <v/>
      </c>
      <c r="Y352" s="44">
        <f>AA351+W352-X352</f>
        <v/>
      </c>
      <c r="Z352" s="44" t="n">
        <v>0</v>
      </c>
      <c r="AA352" s="44">
        <f>ROUND(Y352-Z352,2)</f>
        <v/>
      </c>
      <c r="AB352" s="44">
        <f>ROUND(AF351*N(Debts!$D$10)/12,2)</f>
        <v/>
      </c>
      <c r="AC352" s="44">
        <f>MIN(N(Debts!$E$10),AF351+AB352)</f>
        <v/>
      </c>
      <c r="AD352" s="44">
        <f>AF351+AB352-AC352</f>
        <v/>
      </c>
      <c r="AE352" s="44" t="n">
        <v>0</v>
      </c>
      <c r="AF352" s="44">
        <f>ROUND(AD352-AE352,2)</f>
        <v/>
      </c>
      <c r="AG352" s="44">
        <f>ROUND(AK351*N(Debts!$D$11)/12,2)</f>
        <v/>
      </c>
      <c r="AH352" s="44">
        <f>MIN(N(Debts!$E$11),AK351+AG352)</f>
        <v/>
      </c>
      <c r="AI352" s="44">
        <f>AK351+AG352-AH352</f>
        <v/>
      </c>
      <c r="AJ352" s="44" t="n">
        <v>0</v>
      </c>
      <c r="AK352" s="44">
        <f>ROUND(AI352-AJ352,2)</f>
        <v/>
      </c>
      <c r="AL352" s="44">
        <f>ROUND(AP351*N(Debts!$D$12)/12,2)</f>
        <v/>
      </c>
      <c r="AM352" s="44">
        <f>MIN(N(Debts!$E$12),AP351+AL352)</f>
        <v/>
      </c>
      <c r="AN352" s="44">
        <f>AP351+AL352-AM352</f>
        <v/>
      </c>
      <c r="AO352" s="44" t="n">
        <v>0</v>
      </c>
      <c r="AP352" s="44">
        <f>ROUND(AN352-AO352,2)</f>
        <v/>
      </c>
      <c r="AQ352" s="44">
        <f>ROUND(AU351*N(Debts!$D$13)/12,2)</f>
        <v/>
      </c>
      <c r="AR352" s="44">
        <f>MIN(N(Debts!$E$13),AU351+AQ352)</f>
        <v/>
      </c>
      <c r="AS352" s="44">
        <f>AU351+AQ352-AR352</f>
        <v/>
      </c>
      <c r="AT352" s="44" t="n">
        <v>0</v>
      </c>
      <c r="AU352" s="44">
        <f>ROUND(AS352-AT352,2)</f>
        <v/>
      </c>
    </row>
    <row r="353">
      <c r="A353" s="43" t="n">
        <v>346</v>
      </c>
      <c r="B353" s="45">
        <f>EDATE(Plan!$C$7,A353-1)</f>
        <v/>
      </c>
      <c r="C353" s="46" t="n">
        <v>0</v>
      </c>
      <c r="D353" s="46">
        <f>SUMIF($H$6:$AU$6,"Interest",H353:AU353)</f>
        <v/>
      </c>
      <c r="E353" s="46">
        <f>SUMIF($H$6:$AU$6,"Min paid",H353:AU353)+SUMIF($H$6:$AU$6,"Extra paid",H353:AU353)</f>
        <v/>
      </c>
      <c r="F353" s="46">
        <f>SUMIF($H$6:$AU$6,"Balance",H353:AU353)</f>
        <v/>
      </c>
      <c r="G353" s="47">
        <f>IF(AND(F353&lt;=0.005,F352&gt;0.005),A353,"")</f>
        <v/>
      </c>
      <c r="H353" s="44">
        <f>ROUND(L352*N(Debts!$D$6)/12,2)</f>
        <v/>
      </c>
      <c r="I353" s="44">
        <f>MIN(N(Debts!$E$6),L352+H353)</f>
        <v/>
      </c>
      <c r="J353" s="44">
        <f>L352+H353-I353</f>
        <v/>
      </c>
      <c r="K353" s="44" t="n">
        <v>0</v>
      </c>
      <c r="L353" s="44">
        <f>ROUND(J353-K353,2)</f>
        <v/>
      </c>
      <c r="M353" s="44">
        <f>ROUND(Q352*N(Debts!$D$7)/12,2)</f>
        <v/>
      </c>
      <c r="N353" s="44">
        <f>MIN(N(Debts!$E$7),Q352+M353)</f>
        <v/>
      </c>
      <c r="O353" s="44">
        <f>Q352+M353-N353</f>
        <v/>
      </c>
      <c r="P353" s="44" t="n">
        <v>0</v>
      </c>
      <c r="Q353" s="44">
        <f>ROUND(O353-P353,2)</f>
        <v/>
      </c>
      <c r="R353" s="44">
        <f>ROUND(V352*N(Debts!$D$8)/12,2)</f>
        <v/>
      </c>
      <c r="S353" s="44">
        <f>MIN(N(Debts!$E$8),V352+R353)</f>
        <v/>
      </c>
      <c r="T353" s="44">
        <f>V352+R353-S353</f>
        <v/>
      </c>
      <c r="U353" s="44" t="n">
        <v>0</v>
      </c>
      <c r="V353" s="44">
        <f>ROUND(T353-U353,2)</f>
        <v/>
      </c>
      <c r="W353" s="44">
        <f>ROUND(AA352*N(Debts!$D$9)/12,2)</f>
        <v/>
      </c>
      <c r="X353" s="44">
        <f>MIN(N(Debts!$E$9),AA352+W353)</f>
        <v/>
      </c>
      <c r="Y353" s="44">
        <f>AA352+W353-X353</f>
        <v/>
      </c>
      <c r="Z353" s="44" t="n">
        <v>0</v>
      </c>
      <c r="AA353" s="44">
        <f>ROUND(Y353-Z353,2)</f>
        <v/>
      </c>
      <c r="AB353" s="44">
        <f>ROUND(AF352*N(Debts!$D$10)/12,2)</f>
        <v/>
      </c>
      <c r="AC353" s="44">
        <f>MIN(N(Debts!$E$10),AF352+AB353)</f>
        <v/>
      </c>
      <c r="AD353" s="44">
        <f>AF352+AB353-AC353</f>
        <v/>
      </c>
      <c r="AE353" s="44" t="n">
        <v>0</v>
      </c>
      <c r="AF353" s="44">
        <f>ROUND(AD353-AE353,2)</f>
        <v/>
      </c>
      <c r="AG353" s="44">
        <f>ROUND(AK352*N(Debts!$D$11)/12,2)</f>
        <v/>
      </c>
      <c r="AH353" s="44">
        <f>MIN(N(Debts!$E$11),AK352+AG353)</f>
        <v/>
      </c>
      <c r="AI353" s="44">
        <f>AK352+AG353-AH353</f>
        <v/>
      </c>
      <c r="AJ353" s="44" t="n">
        <v>0</v>
      </c>
      <c r="AK353" s="44">
        <f>ROUND(AI353-AJ353,2)</f>
        <v/>
      </c>
      <c r="AL353" s="44">
        <f>ROUND(AP352*N(Debts!$D$12)/12,2)</f>
        <v/>
      </c>
      <c r="AM353" s="44">
        <f>MIN(N(Debts!$E$12),AP352+AL353)</f>
        <v/>
      </c>
      <c r="AN353" s="44">
        <f>AP352+AL353-AM353</f>
        <v/>
      </c>
      <c r="AO353" s="44" t="n">
        <v>0</v>
      </c>
      <c r="AP353" s="44">
        <f>ROUND(AN353-AO353,2)</f>
        <v/>
      </c>
      <c r="AQ353" s="44">
        <f>ROUND(AU352*N(Debts!$D$13)/12,2)</f>
        <v/>
      </c>
      <c r="AR353" s="44">
        <f>MIN(N(Debts!$E$13),AU352+AQ353)</f>
        <v/>
      </c>
      <c r="AS353" s="44">
        <f>AU352+AQ353-AR353</f>
        <v/>
      </c>
      <c r="AT353" s="44" t="n">
        <v>0</v>
      </c>
      <c r="AU353" s="44">
        <f>ROUND(AS353-AT353,2)</f>
        <v/>
      </c>
    </row>
    <row r="354">
      <c r="A354" s="43" t="n">
        <v>347</v>
      </c>
      <c r="B354" s="45">
        <f>EDATE(Plan!$C$7,A354-1)</f>
        <v/>
      </c>
      <c r="C354" s="46" t="n">
        <v>0</v>
      </c>
      <c r="D354" s="46">
        <f>SUMIF($H$6:$AU$6,"Interest",H354:AU354)</f>
        <v/>
      </c>
      <c r="E354" s="46">
        <f>SUMIF($H$6:$AU$6,"Min paid",H354:AU354)+SUMIF($H$6:$AU$6,"Extra paid",H354:AU354)</f>
        <v/>
      </c>
      <c r="F354" s="46">
        <f>SUMIF($H$6:$AU$6,"Balance",H354:AU354)</f>
        <v/>
      </c>
      <c r="G354" s="47">
        <f>IF(AND(F354&lt;=0.005,F353&gt;0.005),A354,"")</f>
        <v/>
      </c>
      <c r="H354" s="44">
        <f>ROUND(L353*N(Debts!$D$6)/12,2)</f>
        <v/>
      </c>
      <c r="I354" s="44">
        <f>MIN(N(Debts!$E$6),L353+H354)</f>
        <v/>
      </c>
      <c r="J354" s="44">
        <f>L353+H354-I354</f>
        <v/>
      </c>
      <c r="K354" s="44" t="n">
        <v>0</v>
      </c>
      <c r="L354" s="44">
        <f>ROUND(J354-K354,2)</f>
        <v/>
      </c>
      <c r="M354" s="44">
        <f>ROUND(Q353*N(Debts!$D$7)/12,2)</f>
        <v/>
      </c>
      <c r="N354" s="44">
        <f>MIN(N(Debts!$E$7),Q353+M354)</f>
        <v/>
      </c>
      <c r="O354" s="44">
        <f>Q353+M354-N354</f>
        <v/>
      </c>
      <c r="P354" s="44" t="n">
        <v>0</v>
      </c>
      <c r="Q354" s="44">
        <f>ROUND(O354-P354,2)</f>
        <v/>
      </c>
      <c r="R354" s="44">
        <f>ROUND(V353*N(Debts!$D$8)/12,2)</f>
        <v/>
      </c>
      <c r="S354" s="44">
        <f>MIN(N(Debts!$E$8),V353+R354)</f>
        <v/>
      </c>
      <c r="T354" s="44">
        <f>V353+R354-S354</f>
        <v/>
      </c>
      <c r="U354" s="44" t="n">
        <v>0</v>
      </c>
      <c r="V354" s="44">
        <f>ROUND(T354-U354,2)</f>
        <v/>
      </c>
      <c r="W354" s="44">
        <f>ROUND(AA353*N(Debts!$D$9)/12,2)</f>
        <v/>
      </c>
      <c r="X354" s="44">
        <f>MIN(N(Debts!$E$9),AA353+W354)</f>
        <v/>
      </c>
      <c r="Y354" s="44">
        <f>AA353+W354-X354</f>
        <v/>
      </c>
      <c r="Z354" s="44" t="n">
        <v>0</v>
      </c>
      <c r="AA354" s="44">
        <f>ROUND(Y354-Z354,2)</f>
        <v/>
      </c>
      <c r="AB354" s="44">
        <f>ROUND(AF353*N(Debts!$D$10)/12,2)</f>
        <v/>
      </c>
      <c r="AC354" s="44">
        <f>MIN(N(Debts!$E$10),AF353+AB354)</f>
        <v/>
      </c>
      <c r="AD354" s="44">
        <f>AF353+AB354-AC354</f>
        <v/>
      </c>
      <c r="AE354" s="44" t="n">
        <v>0</v>
      </c>
      <c r="AF354" s="44">
        <f>ROUND(AD354-AE354,2)</f>
        <v/>
      </c>
      <c r="AG354" s="44">
        <f>ROUND(AK353*N(Debts!$D$11)/12,2)</f>
        <v/>
      </c>
      <c r="AH354" s="44">
        <f>MIN(N(Debts!$E$11),AK353+AG354)</f>
        <v/>
      </c>
      <c r="AI354" s="44">
        <f>AK353+AG354-AH354</f>
        <v/>
      </c>
      <c r="AJ354" s="44" t="n">
        <v>0</v>
      </c>
      <c r="AK354" s="44">
        <f>ROUND(AI354-AJ354,2)</f>
        <v/>
      </c>
      <c r="AL354" s="44">
        <f>ROUND(AP353*N(Debts!$D$12)/12,2)</f>
        <v/>
      </c>
      <c r="AM354" s="44">
        <f>MIN(N(Debts!$E$12),AP353+AL354)</f>
        <v/>
      </c>
      <c r="AN354" s="44">
        <f>AP353+AL354-AM354</f>
        <v/>
      </c>
      <c r="AO354" s="44" t="n">
        <v>0</v>
      </c>
      <c r="AP354" s="44">
        <f>ROUND(AN354-AO354,2)</f>
        <v/>
      </c>
      <c r="AQ354" s="44">
        <f>ROUND(AU353*N(Debts!$D$13)/12,2)</f>
        <v/>
      </c>
      <c r="AR354" s="44">
        <f>MIN(N(Debts!$E$13),AU353+AQ354)</f>
        <v/>
      </c>
      <c r="AS354" s="44">
        <f>AU353+AQ354-AR354</f>
        <v/>
      </c>
      <c r="AT354" s="44" t="n">
        <v>0</v>
      </c>
      <c r="AU354" s="44">
        <f>ROUND(AS354-AT354,2)</f>
        <v/>
      </c>
    </row>
    <row r="355">
      <c r="A355" s="43" t="n">
        <v>348</v>
      </c>
      <c r="B355" s="45">
        <f>EDATE(Plan!$C$7,A355-1)</f>
        <v/>
      </c>
      <c r="C355" s="46" t="n">
        <v>0</v>
      </c>
      <c r="D355" s="46">
        <f>SUMIF($H$6:$AU$6,"Interest",H355:AU355)</f>
        <v/>
      </c>
      <c r="E355" s="46">
        <f>SUMIF($H$6:$AU$6,"Min paid",H355:AU355)+SUMIF($H$6:$AU$6,"Extra paid",H355:AU355)</f>
        <v/>
      </c>
      <c r="F355" s="46">
        <f>SUMIF($H$6:$AU$6,"Balance",H355:AU355)</f>
        <v/>
      </c>
      <c r="G355" s="47">
        <f>IF(AND(F355&lt;=0.005,F354&gt;0.005),A355,"")</f>
        <v/>
      </c>
      <c r="H355" s="44">
        <f>ROUND(L354*N(Debts!$D$6)/12,2)</f>
        <v/>
      </c>
      <c r="I355" s="44">
        <f>MIN(N(Debts!$E$6),L354+H355)</f>
        <v/>
      </c>
      <c r="J355" s="44">
        <f>L354+H355-I355</f>
        <v/>
      </c>
      <c r="K355" s="44" t="n">
        <v>0</v>
      </c>
      <c r="L355" s="44">
        <f>ROUND(J355-K355,2)</f>
        <v/>
      </c>
      <c r="M355" s="44">
        <f>ROUND(Q354*N(Debts!$D$7)/12,2)</f>
        <v/>
      </c>
      <c r="N355" s="44">
        <f>MIN(N(Debts!$E$7),Q354+M355)</f>
        <v/>
      </c>
      <c r="O355" s="44">
        <f>Q354+M355-N355</f>
        <v/>
      </c>
      <c r="P355" s="44" t="n">
        <v>0</v>
      </c>
      <c r="Q355" s="44">
        <f>ROUND(O355-P355,2)</f>
        <v/>
      </c>
      <c r="R355" s="44">
        <f>ROUND(V354*N(Debts!$D$8)/12,2)</f>
        <v/>
      </c>
      <c r="S355" s="44">
        <f>MIN(N(Debts!$E$8),V354+R355)</f>
        <v/>
      </c>
      <c r="T355" s="44">
        <f>V354+R355-S355</f>
        <v/>
      </c>
      <c r="U355" s="44" t="n">
        <v>0</v>
      </c>
      <c r="V355" s="44">
        <f>ROUND(T355-U355,2)</f>
        <v/>
      </c>
      <c r="W355" s="44">
        <f>ROUND(AA354*N(Debts!$D$9)/12,2)</f>
        <v/>
      </c>
      <c r="X355" s="44">
        <f>MIN(N(Debts!$E$9),AA354+W355)</f>
        <v/>
      </c>
      <c r="Y355" s="44">
        <f>AA354+W355-X355</f>
        <v/>
      </c>
      <c r="Z355" s="44" t="n">
        <v>0</v>
      </c>
      <c r="AA355" s="44">
        <f>ROUND(Y355-Z355,2)</f>
        <v/>
      </c>
      <c r="AB355" s="44">
        <f>ROUND(AF354*N(Debts!$D$10)/12,2)</f>
        <v/>
      </c>
      <c r="AC355" s="44">
        <f>MIN(N(Debts!$E$10),AF354+AB355)</f>
        <v/>
      </c>
      <c r="AD355" s="44">
        <f>AF354+AB355-AC355</f>
        <v/>
      </c>
      <c r="AE355" s="44" t="n">
        <v>0</v>
      </c>
      <c r="AF355" s="44">
        <f>ROUND(AD355-AE355,2)</f>
        <v/>
      </c>
      <c r="AG355" s="44">
        <f>ROUND(AK354*N(Debts!$D$11)/12,2)</f>
        <v/>
      </c>
      <c r="AH355" s="44">
        <f>MIN(N(Debts!$E$11),AK354+AG355)</f>
        <v/>
      </c>
      <c r="AI355" s="44">
        <f>AK354+AG355-AH355</f>
        <v/>
      </c>
      <c r="AJ355" s="44" t="n">
        <v>0</v>
      </c>
      <c r="AK355" s="44">
        <f>ROUND(AI355-AJ355,2)</f>
        <v/>
      </c>
      <c r="AL355" s="44">
        <f>ROUND(AP354*N(Debts!$D$12)/12,2)</f>
        <v/>
      </c>
      <c r="AM355" s="44">
        <f>MIN(N(Debts!$E$12),AP354+AL355)</f>
        <v/>
      </c>
      <c r="AN355" s="44">
        <f>AP354+AL355-AM355</f>
        <v/>
      </c>
      <c r="AO355" s="44" t="n">
        <v>0</v>
      </c>
      <c r="AP355" s="44">
        <f>ROUND(AN355-AO355,2)</f>
        <v/>
      </c>
      <c r="AQ355" s="44">
        <f>ROUND(AU354*N(Debts!$D$13)/12,2)</f>
        <v/>
      </c>
      <c r="AR355" s="44">
        <f>MIN(N(Debts!$E$13),AU354+AQ355)</f>
        <v/>
      </c>
      <c r="AS355" s="44">
        <f>AU354+AQ355-AR355</f>
        <v/>
      </c>
      <c r="AT355" s="44" t="n">
        <v>0</v>
      </c>
      <c r="AU355" s="44">
        <f>ROUND(AS355-AT355,2)</f>
        <v/>
      </c>
    </row>
    <row r="356">
      <c r="A356" s="43" t="n">
        <v>349</v>
      </c>
      <c r="B356" s="45">
        <f>EDATE(Plan!$C$7,A356-1)</f>
        <v/>
      </c>
      <c r="C356" s="46" t="n">
        <v>0</v>
      </c>
      <c r="D356" s="46">
        <f>SUMIF($H$6:$AU$6,"Interest",H356:AU356)</f>
        <v/>
      </c>
      <c r="E356" s="46">
        <f>SUMIF($H$6:$AU$6,"Min paid",H356:AU356)+SUMIF($H$6:$AU$6,"Extra paid",H356:AU356)</f>
        <v/>
      </c>
      <c r="F356" s="46">
        <f>SUMIF($H$6:$AU$6,"Balance",H356:AU356)</f>
        <v/>
      </c>
      <c r="G356" s="47">
        <f>IF(AND(F356&lt;=0.005,F355&gt;0.005),A356,"")</f>
        <v/>
      </c>
      <c r="H356" s="44">
        <f>ROUND(L355*N(Debts!$D$6)/12,2)</f>
        <v/>
      </c>
      <c r="I356" s="44">
        <f>MIN(N(Debts!$E$6),L355+H356)</f>
        <v/>
      </c>
      <c r="J356" s="44">
        <f>L355+H356-I356</f>
        <v/>
      </c>
      <c r="K356" s="44" t="n">
        <v>0</v>
      </c>
      <c r="L356" s="44">
        <f>ROUND(J356-K356,2)</f>
        <v/>
      </c>
      <c r="M356" s="44">
        <f>ROUND(Q355*N(Debts!$D$7)/12,2)</f>
        <v/>
      </c>
      <c r="N356" s="44">
        <f>MIN(N(Debts!$E$7),Q355+M356)</f>
        <v/>
      </c>
      <c r="O356" s="44">
        <f>Q355+M356-N356</f>
        <v/>
      </c>
      <c r="P356" s="44" t="n">
        <v>0</v>
      </c>
      <c r="Q356" s="44">
        <f>ROUND(O356-P356,2)</f>
        <v/>
      </c>
      <c r="R356" s="44">
        <f>ROUND(V355*N(Debts!$D$8)/12,2)</f>
        <v/>
      </c>
      <c r="S356" s="44">
        <f>MIN(N(Debts!$E$8),V355+R356)</f>
        <v/>
      </c>
      <c r="T356" s="44">
        <f>V355+R356-S356</f>
        <v/>
      </c>
      <c r="U356" s="44" t="n">
        <v>0</v>
      </c>
      <c r="V356" s="44">
        <f>ROUND(T356-U356,2)</f>
        <v/>
      </c>
      <c r="W356" s="44">
        <f>ROUND(AA355*N(Debts!$D$9)/12,2)</f>
        <v/>
      </c>
      <c r="X356" s="44">
        <f>MIN(N(Debts!$E$9),AA355+W356)</f>
        <v/>
      </c>
      <c r="Y356" s="44">
        <f>AA355+W356-X356</f>
        <v/>
      </c>
      <c r="Z356" s="44" t="n">
        <v>0</v>
      </c>
      <c r="AA356" s="44">
        <f>ROUND(Y356-Z356,2)</f>
        <v/>
      </c>
      <c r="AB356" s="44">
        <f>ROUND(AF355*N(Debts!$D$10)/12,2)</f>
        <v/>
      </c>
      <c r="AC356" s="44">
        <f>MIN(N(Debts!$E$10),AF355+AB356)</f>
        <v/>
      </c>
      <c r="AD356" s="44">
        <f>AF355+AB356-AC356</f>
        <v/>
      </c>
      <c r="AE356" s="44" t="n">
        <v>0</v>
      </c>
      <c r="AF356" s="44">
        <f>ROUND(AD356-AE356,2)</f>
        <v/>
      </c>
      <c r="AG356" s="44">
        <f>ROUND(AK355*N(Debts!$D$11)/12,2)</f>
        <v/>
      </c>
      <c r="AH356" s="44">
        <f>MIN(N(Debts!$E$11),AK355+AG356)</f>
        <v/>
      </c>
      <c r="AI356" s="44">
        <f>AK355+AG356-AH356</f>
        <v/>
      </c>
      <c r="AJ356" s="44" t="n">
        <v>0</v>
      </c>
      <c r="AK356" s="44">
        <f>ROUND(AI356-AJ356,2)</f>
        <v/>
      </c>
      <c r="AL356" s="44">
        <f>ROUND(AP355*N(Debts!$D$12)/12,2)</f>
        <v/>
      </c>
      <c r="AM356" s="44">
        <f>MIN(N(Debts!$E$12),AP355+AL356)</f>
        <v/>
      </c>
      <c r="AN356" s="44">
        <f>AP355+AL356-AM356</f>
        <v/>
      </c>
      <c r="AO356" s="44" t="n">
        <v>0</v>
      </c>
      <c r="AP356" s="44">
        <f>ROUND(AN356-AO356,2)</f>
        <v/>
      </c>
      <c r="AQ356" s="44">
        <f>ROUND(AU355*N(Debts!$D$13)/12,2)</f>
        <v/>
      </c>
      <c r="AR356" s="44">
        <f>MIN(N(Debts!$E$13),AU355+AQ356)</f>
        <v/>
      </c>
      <c r="AS356" s="44">
        <f>AU355+AQ356-AR356</f>
        <v/>
      </c>
      <c r="AT356" s="44" t="n">
        <v>0</v>
      </c>
      <c r="AU356" s="44">
        <f>ROUND(AS356-AT356,2)</f>
        <v/>
      </c>
    </row>
    <row r="357">
      <c r="A357" s="43" t="n">
        <v>350</v>
      </c>
      <c r="B357" s="45">
        <f>EDATE(Plan!$C$7,A357-1)</f>
        <v/>
      </c>
      <c r="C357" s="46" t="n">
        <v>0</v>
      </c>
      <c r="D357" s="46">
        <f>SUMIF($H$6:$AU$6,"Interest",H357:AU357)</f>
        <v/>
      </c>
      <c r="E357" s="46">
        <f>SUMIF($H$6:$AU$6,"Min paid",H357:AU357)+SUMIF($H$6:$AU$6,"Extra paid",H357:AU357)</f>
        <v/>
      </c>
      <c r="F357" s="46">
        <f>SUMIF($H$6:$AU$6,"Balance",H357:AU357)</f>
        <v/>
      </c>
      <c r="G357" s="47">
        <f>IF(AND(F357&lt;=0.005,F356&gt;0.005),A357,"")</f>
        <v/>
      </c>
      <c r="H357" s="44">
        <f>ROUND(L356*N(Debts!$D$6)/12,2)</f>
        <v/>
      </c>
      <c r="I357" s="44">
        <f>MIN(N(Debts!$E$6),L356+H357)</f>
        <v/>
      </c>
      <c r="J357" s="44">
        <f>L356+H357-I357</f>
        <v/>
      </c>
      <c r="K357" s="44" t="n">
        <v>0</v>
      </c>
      <c r="L357" s="44">
        <f>ROUND(J357-K357,2)</f>
        <v/>
      </c>
      <c r="M357" s="44">
        <f>ROUND(Q356*N(Debts!$D$7)/12,2)</f>
        <v/>
      </c>
      <c r="N357" s="44">
        <f>MIN(N(Debts!$E$7),Q356+M357)</f>
        <v/>
      </c>
      <c r="O357" s="44">
        <f>Q356+M357-N357</f>
        <v/>
      </c>
      <c r="P357" s="44" t="n">
        <v>0</v>
      </c>
      <c r="Q357" s="44">
        <f>ROUND(O357-P357,2)</f>
        <v/>
      </c>
      <c r="R357" s="44">
        <f>ROUND(V356*N(Debts!$D$8)/12,2)</f>
        <v/>
      </c>
      <c r="S357" s="44">
        <f>MIN(N(Debts!$E$8),V356+R357)</f>
        <v/>
      </c>
      <c r="T357" s="44">
        <f>V356+R357-S357</f>
        <v/>
      </c>
      <c r="U357" s="44" t="n">
        <v>0</v>
      </c>
      <c r="V357" s="44">
        <f>ROUND(T357-U357,2)</f>
        <v/>
      </c>
      <c r="W357" s="44">
        <f>ROUND(AA356*N(Debts!$D$9)/12,2)</f>
        <v/>
      </c>
      <c r="X357" s="44">
        <f>MIN(N(Debts!$E$9),AA356+W357)</f>
        <v/>
      </c>
      <c r="Y357" s="44">
        <f>AA356+W357-X357</f>
        <v/>
      </c>
      <c r="Z357" s="44" t="n">
        <v>0</v>
      </c>
      <c r="AA357" s="44">
        <f>ROUND(Y357-Z357,2)</f>
        <v/>
      </c>
      <c r="AB357" s="44">
        <f>ROUND(AF356*N(Debts!$D$10)/12,2)</f>
        <v/>
      </c>
      <c r="AC357" s="44">
        <f>MIN(N(Debts!$E$10),AF356+AB357)</f>
        <v/>
      </c>
      <c r="AD357" s="44">
        <f>AF356+AB357-AC357</f>
        <v/>
      </c>
      <c r="AE357" s="44" t="n">
        <v>0</v>
      </c>
      <c r="AF357" s="44">
        <f>ROUND(AD357-AE357,2)</f>
        <v/>
      </c>
      <c r="AG357" s="44">
        <f>ROUND(AK356*N(Debts!$D$11)/12,2)</f>
        <v/>
      </c>
      <c r="AH357" s="44">
        <f>MIN(N(Debts!$E$11),AK356+AG357)</f>
        <v/>
      </c>
      <c r="AI357" s="44">
        <f>AK356+AG357-AH357</f>
        <v/>
      </c>
      <c r="AJ357" s="44" t="n">
        <v>0</v>
      </c>
      <c r="AK357" s="44">
        <f>ROUND(AI357-AJ357,2)</f>
        <v/>
      </c>
      <c r="AL357" s="44">
        <f>ROUND(AP356*N(Debts!$D$12)/12,2)</f>
        <v/>
      </c>
      <c r="AM357" s="44">
        <f>MIN(N(Debts!$E$12),AP356+AL357)</f>
        <v/>
      </c>
      <c r="AN357" s="44">
        <f>AP356+AL357-AM357</f>
        <v/>
      </c>
      <c r="AO357" s="44" t="n">
        <v>0</v>
      </c>
      <c r="AP357" s="44">
        <f>ROUND(AN357-AO357,2)</f>
        <v/>
      </c>
      <c r="AQ357" s="44">
        <f>ROUND(AU356*N(Debts!$D$13)/12,2)</f>
        <v/>
      </c>
      <c r="AR357" s="44">
        <f>MIN(N(Debts!$E$13),AU356+AQ357)</f>
        <v/>
      </c>
      <c r="AS357" s="44">
        <f>AU356+AQ357-AR357</f>
        <v/>
      </c>
      <c r="AT357" s="44" t="n">
        <v>0</v>
      </c>
      <c r="AU357" s="44">
        <f>ROUND(AS357-AT357,2)</f>
        <v/>
      </c>
    </row>
    <row r="358">
      <c r="A358" s="43" t="n">
        <v>351</v>
      </c>
      <c r="B358" s="45">
        <f>EDATE(Plan!$C$7,A358-1)</f>
        <v/>
      </c>
      <c r="C358" s="46" t="n">
        <v>0</v>
      </c>
      <c r="D358" s="46">
        <f>SUMIF($H$6:$AU$6,"Interest",H358:AU358)</f>
        <v/>
      </c>
      <c r="E358" s="46">
        <f>SUMIF($H$6:$AU$6,"Min paid",H358:AU358)+SUMIF($H$6:$AU$6,"Extra paid",H358:AU358)</f>
        <v/>
      </c>
      <c r="F358" s="46">
        <f>SUMIF($H$6:$AU$6,"Balance",H358:AU358)</f>
        <v/>
      </c>
      <c r="G358" s="47">
        <f>IF(AND(F358&lt;=0.005,F357&gt;0.005),A358,"")</f>
        <v/>
      </c>
      <c r="H358" s="44">
        <f>ROUND(L357*N(Debts!$D$6)/12,2)</f>
        <v/>
      </c>
      <c r="I358" s="44">
        <f>MIN(N(Debts!$E$6),L357+H358)</f>
        <v/>
      </c>
      <c r="J358" s="44">
        <f>L357+H358-I358</f>
        <v/>
      </c>
      <c r="K358" s="44" t="n">
        <v>0</v>
      </c>
      <c r="L358" s="44">
        <f>ROUND(J358-K358,2)</f>
        <v/>
      </c>
      <c r="M358" s="44">
        <f>ROUND(Q357*N(Debts!$D$7)/12,2)</f>
        <v/>
      </c>
      <c r="N358" s="44">
        <f>MIN(N(Debts!$E$7),Q357+M358)</f>
        <v/>
      </c>
      <c r="O358" s="44">
        <f>Q357+M358-N358</f>
        <v/>
      </c>
      <c r="P358" s="44" t="n">
        <v>0</v>
      </c>
      <c r="Q358" s="44">
        <f>ROUND(O358-P358,2)</f>
        <v/>
      </c>
      <c r="R358" s="44">
        <f>ROUND(V357*N(Debts!$D$8)/12,2)</f>
        <v/>
      </c>
      <c r="S358" s="44">
        <f>MIN(N(Debts!$E$8),V357+R358)</f>
        <v/>
      </c>
      <c r="T358" s="44">
        <f>V357+R358-S358</f>
        <v/>
      </c>
      <c r="U358" s="44" t="n">
        <v>0</v>
      </c>
      <c r="V358" s="44">
        <f>ROUND(T358-U358,2)</f>
        <v/>
      </c>
      <c r="W358" s="44">
        <f>ROUND(AA357*N(Debts!$D$9)/12,2)</f>
        <v/>
      </c>
      <c r="X358" s="44">
        <f>MIN(N(Debts!$E$9),AA357+W358)</f>
        <v/>
      </c>
      <c r="Y358" s="44">
        <f>AA357+W358-X358</f>
        <v/>
      </c>
      <c r="Z358" s="44" t="n">
        <v>0</v>
      </c>
      <c r="AA358" s="44">
        <f>ROUND(Y358-Z358,2)</f>
        <v/>
      </c>
      <c r="AB358" s="44">
        <f>ROUND(AF357*N(Debts!$D$10)/12,2)</f>
        <v/>
      </c>
      <c r="AC358" s="44">
        <f>MIN(N(Debts!$E$10),AF357+AB358)</f>
        <v/>
      </c>
      <c r="AD358" s="44">
        <f>AF357+AB358-AC358</f>
        <v/>
      </c>
      <c r="AE358" s="44" t="n">
        <v>0</v>
      </c>
      <c r="AF358" s="44">
        <f>ROUND(AD358-AE358,2)</f>
        <v/>
      </c>
      <c r="AG358" s="44">
        <f>ROUND(AK357*N(Debts!$D$11)/12,2)</f>
        <v/>
      </c>
      <c r="AH358" s="44">
        <f>MIN(N(Debts!$E$11),AK357+AG358)</f>
        <v/>
      </c>
      <c r="AI358" s="44">
        <f>AK357+AG358-AH358</f>
        <v/>
      </c>
      <c r="AJ358" s="44" t="n">
        <v>0</v>
      </c>
      <c r="AK358" s="44">
        <f>ROUND(AI358-AJ358,2)</f>
        <v/>
      </c>
      <c r="AL358" s="44">
        <f>ROUND(AP357*N(Debts!$D$12)/12,2)</f>
        <v/>
      </c>
      <c r="AM358" s="44">
        <f>MIN(N(Debts!$E$12),AP357+AL358)</f>
        <v/>
      </c>
      <c r="AN358" s="44">
        <f>AP357+AL358-AM358</f>
        <v/>
      </c>
      <c r="AO358" s="44" t="n">
        <v>0</v>
      </c>
      <c r="AP358" s="44">
        <f>ROUND(AN358-AO358,2)</f>
        <v/>
      </c>
      <c r="AQ358" s="44">
        <f>ROUND(AU357*N(Debts!$D$13)/12,2)</f>
        <v/>
      </c>
      <c r="AR358" s="44">
        <f>MIN(N(Debts!$E$13),AU357+AQ358)</f>
        <v/>
      </c>
      <c r="AS358" s="44">
        <f>AU357+AQ358-AR358</f>
        <v/>
      </c>
      <c r="AT358" s="44" t="n">
        <v>0</v>
      </c>
      <c r="AU358" s="44">
        <f>ROUND(AS358-AT358,2)</f>
        <v/>
      </c>
    </row>
    <row r="359">
      <c r="A359" s="43" t="n">
        <v>352</v>
      </c>
      <c r="B359" s="45">
        <f>EDATE(Plan!$C$7,A359-1)</f>
        <v/>
      </c>
      <c r="C359" s="46" t="n">
        <v>0</v>
      </c>
      <c r="D359" s="46">
        <f>SUMIF($H$6:$AU$6,"Interest",H359:AU359)</f>
        <v/>
      </c>
      <c r="E359" s="46">
        <f>SUMIF($H$6:$AU$6,"Min paid",H359:AU359)+SUMIF($H$6:$AU$6,"Extra paid",H359:AU359)</f>
        <v/>
      </c>
      <c r="F359" s="46">
        <f>SUMIF($H$6:$AU$6,"Balance",H359:AU359)</f>
        <v/>
      </c>
      <c r="G359" s="47">
        <f>IF(AND(F359&lt;=0.005,F358&gt;0.005),A359,"")</f>
        <v/>
      </c>
      <c r="H359" s="44">
        <f>ROUND(L358*N(Debts!$D$6)/12,2)</f>
        <v/>
      </c>
      <c r="I359" s="44">
        <f>MIN(N(Debts!$E$6),L358+H359)</f>
        <v/>
      </c>
      <c r="J359" s="44">
        <f>L358+H359-I359</f>
        <v/>
      </c>
      <c r="K359" s="44" t="n">
        <v>0</v>
      </c>
      <c r="L359" s="44">
        <f>ROUND(J359-K359,2)</f>
        <v/>
      </c>
      <c r="M359" s="44">
        <f>ROUND(Q358*N(Debts!$D$7)/12,2)</f>
        <v/>
      </c>
      <c r="N359" s="44">
        <f>MIN(N(Debts!$E$7),Q358+M359)</f>
        <v/>
      </c>
      <c r="O359" s="44">
        <f>Q358+M359-N359</f>
        <v/>
      </c>
      <c r="P359" s="44" t="n">
        <v>0</v>
      </c>
      <c r="Q359" s="44">
        <f>ROUND(O359-P359,2)</f>
        <v/>
      </c>
      <c r="R359" s="44">
        <f>ROUND(V358*N(Debts!$D$8)/12,2)</f>
        <v/>
      </c>
      <c r="S359" s="44">
        <f>MIN(N(Debts!$E$8),V358+R359)</f>
        <v/>
      </c>
      <c r="T359" s="44">
        <f>V358+R359-S359</f>
        <v/>
      </c>
      <c r="U359" s="44" t="n">
        <v>0</v>
      </c>
      <c r="V359" s="44">
        <f>ROUND(T359-U359,2)</f>
        <v/>
      </c>
      <c r="W359" s="44">
        <f>ROUND(AA358*N(Debts!$D$9)/12,2)</f>
        <v/>
      </c>
      <c r="X359" s="44">
        <f>MIN(N(Debts!$E$9),AA358+W359)</f>
        <v/>
      </c>
      <c r="Y359" s="44">
        <f>AA358+W359-X359</f>
        <v/>
      </c>
      <c r="Z359" s="44" t="n">
        <v>0</v>
      </c>
      <c r="AA359" s="44">
        <f>ROUND(Y359-Z359,2)</f>
        <v/>
      </c>
      <c r="AB359" s="44">
        <f>ROUND(AF358*N(Debts!$D$10)/12,2)</f>
        <v/>
      </c>
      <c r="AC359" s="44">
        <f>MIN(N(Debts!$E$10),AF358+AB359)</f>
        <v/>
      </c>
      <c r="AD359" s="44">
        <f>AF358+AB359-AC359</f>
        <v/>
      </c>
      <c r="AE359" s="44" t="n">
        <v>0</v>
      </c>
      <c r="AF359" s="44">
        <f>ROUND(AD359-AE359,2)</f>
        <v/>
      </c>
      <c r="AG359" s="44">
        <f>ROUND(AK358*N(Debts!$D$11)/12,2)</f>
        <v/>
      </c>
      <c r="AH359" s="44">
        <f>MIN(N(Debts!$E$11),AK358+AG359)</f>
        <v/>
      </c>
      <c r="AI359" s="44">
        <f>AK358+AG359-AH359</f>
        <v/>
      </c>
      <c r="AJ359" s="44" t="n">
        <v>0</v>
      </c>
      <c r="AK359" s="44">
        <f>ROUND(AI359-AJ359,2)</f>
        <v/>
      </c>
      <c r="AL359" s="44">
        <f>ROUND(AP358*N(Debts!$D$12)/12,2)</f>
        <v/>
      </c>
      <c r="AM359" s="44">
        <f>MIN(N(Debts!$E$12),AP358+AL359)</f>
        <v/>
      </c>
      <c r="AN359" s="44">
        <f>AP358+AL359-AM359</f>
        <v/>
      </c>
      <c r="AO359" s="44" t="n">
        <v>0</v>
      </c>
      <c r="AP359" s="44">
        <f>ROUND(AN359-AO359,2)</f>
        <v/>
      </c>
      <c r="AQ359" s="44">
        <f>ROUND(AU358*N(Debts!$D$13)/12,2)</f>
        <v/>
      </c>
      <c r="AR359" s="44">
        <f>MIN(N(Debts!$E$13),AU358+AQ359)</f>
        <v/>
      </c>
      <c r="AS359" s="44">
        <f>AU358+AQ359-AR359</f>
        <v/>
      </c>
      <c r="AT359" s="44" t="n">
        <v>0</v>
      </c>
      <c r="AU359" s="44">
        <f>ROUND(AS359-AT359,2)</f>
        <v/>
      </c>
    </row>
    <row r="360">
      <c r="A360" s="43" t="n">
        <v>353</v>
      </c>
      <c r="B360" s="45">
        <f>EDATE(Plan!$C$7,A360-1)</f>
        <v/>
      </c>
      <c r="C360" s="46" t="n">
        <v>0</v>
      </c>
      <c r="D360" s="46">
        <f>SUMIF($H$6:$AU$6,"Interest",H360:AU360)</f>
        <v/>
      </c>
      <c r="E360" s="46">
        <f>SUMIF($H$6:$AU$6,"Min paid",H360:AU360)+SUMIF($H$6:$AU$6,"Extra paid",H360:AU360)</f>
        <v/>
      </c>
      <c r="F360" s="46">
        <f>SUMIF($H$6:$AU$6,"Balance",H360:AU360)</f>
        <v/>
      </c>
      <c r="G360" s="47">
        <f>IF(AND(F360&lt;=0.005,F359&gt;0.005),A360,"")</f>
        <v/>
      </c>
      <c r="H360" s="44">
        <f>ROUND(L359*N(Debts!$D$6)/12,2)</f>
        <v/>
      </c>
      <c r="I360" s="44">
        <f>MIN(N(Debts!$E$6),L359+H360)</f>
        <v/>
      </c>
      <c r="J360" s="44">
        <f>L359+H360-I360</f>
        <v/>
      </c>
      <c r="K360" s="44" t="n">
        <v>0</v>
      </c>
      <c r="L360" s="44">
        <f>ROUND(J360-K360,2)</f>
        <v/>
      </c>
      <c r="M360" s="44">
        <f>ROUND(Q359*N(Debts!$D$7)/12,2)</f>
        <v/>
      </c>
      <c r="N360" s="44">
        <f>MIN(N(Debts!$E$7),Q359+M360)</f>
        <v/>
      </c>
      <c r="O360" s="44">
        <f>Q359+M360-N360</f>
        <v/>
      </c>
      <c r="P360" s="44" t="n">
        <v>0</v>
      </c>
      <c r="Q360" s="44">
        <f>ROUND(O360-P360,2)</f>
        <v/>
      </c>
      <c r="R360" s="44">
        <f>ROUND(V359*N(Debts!$D$8)/12,2)</f>
        <v/>
      </c>
      <c r="S360" s="44">
        <f>MIN(N(Debts!$E$8),V359+R360)</f>
        <v/>
      </c>
      <c r="T360" s="44">
        <f>V359+R360-S360</f>
        <v/>
      </c>
      <c r="U360" s="44" t="n">
        <v>0</v>
      </c>
      <c r="V360" s="44">
        <f>ROUND(T360-U360,2)</f>
        <v/>
      </c>
      <c r="W360" s="44">
        <f>ROUND(AA359*N(Debts!$D$9)/12,2)</f>
        <v/>
      </c>
      <c r="X360" s="44">
        <f>MIN(N(Debts!$E$9),AA359+W360)</f>
        <v/>
      </c>
      <c r="Y360" s="44">
        <f>AA359+W360-X360</f>
        <v/>
      </c>
      <c r="Z360" s="44" t="n">
        <v>0</v>
      </c>
      <c r="AA360" s="44">
        <f>ROUND(Y360-Z360,2)</f>
        <v/>
      </c>
      <c r="AB360" s="44">
        <f>ROUND(AF359*N(Debts!$D$10)/12,2)</f>
        <v/>
      </c>
      <c r="AC360" s="44">
        <f>MIN(N(Debts!$E$10),AF359+AB360)</f>
        <v/>
      </c>
      <c r="AD360" s="44">
        <f>AF359+AB360-AC360</f>
        <v/>
      </c>
      <c r="AE360" s="44" t="n">
        <v>0</v>
      </c>
      <c r="AF360" s="44">
        <f>ROUND(AD360-AE360,2)</f>
        <v/>
      </c>
      <c r="AG360" s="44">
        <f>ROUND(AK359*N(Debts!$D$11)/12,2)</f>
        <v/>
      </c>
      <c r="AH360" s="44">
        <f>MIN(N(Debts!$E$11),AK359+AG360)</f>
        <v/>
      </c>
      <c r="AI360" s="44">
        <f>AK359+AG360-AH360</f>
        <v/>
      </c>
      <c r="AJ360" s="44" t="n">
        <v>0</v>
      </c>
      <c r="AK360" s="44">
        <f>ROUND(AI360-AJ360,2)</f>
        <v/>
      </c>
      <c r="AL360" s="44">
        <f>ROUND(AP359*N(Debts!$D$12)/12,2)</f>
        <v/>
      </c>
      <c r="AM360" s="44">
        <f>MIN(N(Debts!$E$12),AP359+AL360)</f>
        <v/>
      </c>
      <c r="AN360" s="44">
        <f>AP359+AL360-AM360</f>
        <v/>
      </c>
      <c r="AO360" s="44" t="n">
        <v>0</v>
      </c>
      <c r="AP360" s="44">
        <f>ROUND(AN360-AO360,2)</f>
        <v/>
      </c>
      <c r="AQ360" s="44">
        <f>ROUND(AU359*N(Debts!$D$13)/12,2)</f>
        <v/>
      </c>
      <c r="AR360" s="44">
        <f>MIN(N(Debts!$E$13),AU359+AQ360)</f>
        <v/>
      </c>
      <c r="AS360" s="44">
        <f>AU359+AQ360-AR360</f>
        <v/>
      </c>
      <c r="AT360" s="44" t="n">
        <v>0</v>
      </c>
      <c r="AU360" s="44">
        <f>ROUND(AS360-AT360,2)</f>
        <v/>
      </c>
    </row>
    <row r="361">
      <c r="A361" s="43" t="n">
        <v>354</v>
      </c>
      <c r="B361" s="45">
        <f>EDATE(Plan!$C$7,A361-1)</f>
        <v/>
      </c>
      <c r="C361" s="46" t="n">
        <v>0</v>
      </c>
      <c r="D361" s="46">
        <f>SUMIF($H$6:$AU$6,"Interest",H361:AU361)</f>
        <v/>
      </c>
      <c r="E361" s="46">
        <f>SUMIF($H$6:$AU$6,"Min paid",H361:AU361)+SUMIF($H$6:$AU$6,"Extra paid",H361:AU361)</f>
        <v/>
      </c>
      <c r="F361" s="46">
        <f>SUMIF($H$6:$AU$6,"Balance",H361:AU361)</f>
        <v/>
      </c>
      <c r="G361" s="47">
        <f>IF(AND(F361&lt;=0.005,F360&gt;0.005),A361,"")</f>
        <v/>
      </c>
      <c r="H361" s="44">
        <f>ROUND(L360*N(Debts!$D$6)/12,2)</f>
        <v/>
      </c>
      <c r="I361" s="44">
        <f>MIN(N(Debts!$E$6),L360+H361)</f>
        <v/>
      </c>
      <c r="J361" s="44">
        <f>L360+H361-I361</f>
        <v/>
      </c>
      <c r="K361" s="44" t="n">
        <v>0</v>
      </c>
      <c r="L361" s="44">
        <f>ROUND(J361-K361,2)</f>
        <v/>
      </c>
      <c r="M361" s="44">
        <f>ROUND(Q360*N(Debts!$D$7)/12,2)</f>
        <v/>
      </c>
      <c r="N361" s="44">
        <f>MIN(N(Debts!$E$7),Q360+M361)</f>
        <v/>
      </c>
      <c r="O361" s="44">
        <f>Q360+M361-N361</f>
        <v/>
      </c>
      <c r="P361" s="44" t="n">
        <v>0</v>
      </c>
      <c r="Q361" s="44">
        <f>ROUND(O361-P361,2)</f>
        <v/>
      </c>
      <c r="R361" s="44">
        <f>ROUND(V360*N(Debts!$D$8)/12,2)</f>
        <v/>
      </c>
      <c r="S361" s="44">
        <f>MIN(N(Debts!$E$8),V360+R361)</f>
        <v/>
      </c>
      <c r="T361" s="44">
        <f>V360+R361-S361</f>
        <v/>
      </c>
      <c r="U361" s="44" t="n">
        <v>0</v>
      </c>
      <c r="V361" s="44">
        <f>ROUND(T361-U361,2)</f>
        <v/>
      </c>
      <c r="W361" s="44">
        <f>ROUND(AA360*N(Debts!$D$9)/12,2)</f>
        <v/>
      </c>
      <c r="X361" s="44">
        <f>MIN(N(Debts!$E$9),AA360+W361)</f>
        <v/>
      </c>
      <c r="Y361" s="44">
        <f>AA360+W361-X361</f>
        <v/>
      </c>
      <c r="Z361" s="44" t="n">
        <v>0</v>
      </c>
      <c r="AA361" s="44">
        <f>ROUND(Y361-Z361,2)</f>
        <v/>
      </c>
      <c r="AB361" s="44">
        <f>ROUND(AF360*N(Debts!$D$10)/12,2)</f>
        <v/>
      </c>
      <c r="AC361" s="44">
        <f>MIN(N(Debts!$E$10),AF360+AB361)</f>
        <v/>
      </c>
      <c r="AD361" s="44">
        <f>AF360+AB361-AC361</f>
        <v/>
      </c>
      <c r="AE361" s="44" t="n">
        <v>0</v>
      </c>
      <c r="AF361" s="44">
        <f>ROUND(AD361-AE361,2)</f>
        <v/>
      </c>
      <c r="AG361" s="44">
        <f>ROUND(AK360*N(Debts!$D$11)/12,2)</f>
        <v/>
      </c>
      <c r="AH361" s="44">
        <f>MIN(N(Debts!$E$11),AK360+AG361)</f>
        <v/>
      </c>
      <c r="AI361" s="44">
        <f>AK360+AG361-AH361</f>
        <v/>
      </c>
      <c r="AJ361" s="44" t="n">
        <v>0</v>
      </c>
      <c r="AK361" s="44">
        <f>ROUND(AI361-AJ361,2)</f>
        <v/>
      </c>
      <c r="AL361" s="44">
        <f>ROUND(AP360*N(Debts!$D$12)/12,2)</f>
        <v/>
      </c>
      <c r="AM361" s="44">
        <f>MIN(N(Debts!$E$12),AP360+AL361)</f>
        <v/>
      </c>
      <c r="AN361" s="44">
        <f>AP360+AL361-AM361</f>
        <v/>
      </c>
      <c r="AO361" s="44" t="n">
        <v>0</v>
      </c>
      <c r="AP361" s="44">
        <f>ROUND(AN361-AO361,2)</f>
        <v/>
      </c>
      <c r="AQ361" s="44">
        <f>ROUND(AU360*N(Debts!$D$13)/12,2)</f>
        <v/>
      </c>
      <c r="AR361" s="44">
        <f>MIN(N(Debts!$E$13),AU360+AQ361)</f>
        <v/>
      </c>
      <c r="AS361" s="44">
        <f>AU360+AQ361-AR361</f>
        <v/>
      </c>
      <c r="AT361" s="44" t="n">
        <v>0</v>
      </c>
      <c r="AU361" s="44">
        <f>ROUND(AS361-AT361,2)</f>
        <v/>
      </c>
    </row>
    <row r="362">
      <c r="A362" s="43" t="n">
        <v>355</v>
      </c>
      <c r="B362" s="45">
        <f>EDATE(Plan!$C$7,A362-1)</f>
        <v/>
      </c>
      <c r="C362" s="46" t="n">
        <v>0</v>
      </c>
      <c r="D362" s="46">
        <f>SUMIF($H$6:$AU$6,"Interest",H362:AU362)</f>
        <v/>
      </c>
      <c r="E362" s="46">
        <f>SUMIF($H$6:$AU$6,"Min paid",H362:AU362)+SUMIF($H$6:$AU$6,"Extra paid",H362:AU362)</f>
        <v/>
      </c>
      <c r="F362" s="46">
        <f>SUMIF($H$6:$AU$6,"Balance",H362:AU362)</f>
        <v/>
      </c>
      <c r="G362" s="47">
        <f>IF(AND(F362&lt;=0.005,F361&gt;0.005),A362,"")</f>
        <v/>
      </c>
      <c r="H362" s="44">
        <f>ROUND(L361*N(Debts!$D$6)/12,2)</f>
        <v/>
      </c>
      <c r="I362" s="44">
        <f>MIN(N(Debts!$E$6),L361+H362)</f>
        <v/>
      </c>
      <c r="J362" s="44">
        <f>L361+H362-I362</f>
        <v/>
      </c>
      <c r="K362" s="44" t="n">
        <v>0</v>
      </c>
      <c r="L362" s="44">
        <f>ROUND(J362-K362,2)</f>
        <v/>
      </c>
      <c r="M362" s="44">
        <f>ROUND(Q361*N(Debts!$D$7)/12,2)</f>
        <v/>
      </c>
      <c r="N362" s="44">
        <f>MIN(N(Debts!$E$7),Q361+M362)</f>
        <v/>
      </c>
      <c r="O362" s="44">
        <f>Q361+M362-N362</f>
        <v/>
      </c>
      <c r="P362" s="44" t="n">
        <v>0</v>
      </c>
      <c r="Q362" s="44">
        <f>ROUND(O362-P362,2)</f>
        <v/>
      </c>
      <c r="R362" s="44">
        <f>ROUND(V361*N(Debts!$D$8)/12,2)</f>
        <v/>
      </c>
      <c r="S362" s="44">
        <f>MIN(N(Debts!$E$8),V361+R362)</f>
        <v/>
      </c>
      <c r="T362" s="44">
        <f>V361+R362-S362</f>
        <v/>
      </c>
      <c r="U362" s="44" t="n">
        <v>0</v>
      </c>
      <c r="V362" s="44">
        <f>ROUND(T362-U362,2)</f>
        <v/>
      </c>
      <c r="W362" s="44">
        <f>ROUND(AA361*N(Debts!$D$9)/12,2)</f>
        <v/>
      </c>
      <c r="X362" s="44">
        <f>MIN(N(Debts!$E$9),AA361+W362)</f>
        <v/>
      </c>
      <c r="Y362" s="44">
        <f>AA361+W362-X362</f>
        <v/>
      </c>
      <c r="Z362" s="44" t="n">
        <v>0</v>
      </c>
      <c r="AA362" s="44">
        <f>ROUND(Y362-Z362,2)</f>
        <v/>
      </c>
      <c r="AB362" s="44">
        <f>ROUND(AF361*N(Debts!$D$10)/12,2)</f>
        <v/>
      </c>
      <c r="AC362" s="44">
        <f>MIN(N(Debts!$E$10),AF361+AB362)</f>
        <v/>
      </c>
      <c r="AD362" s="44">
        <f>AF361+AB362-AC362</f>
        <v/>
      </c>
      <c r="AE362" s="44" t="n">
        <v>0</v>
      </c>
      <c r="AF362" s="44">
        <f>ROUND(AD362-AE362,2)</f>
        <v/>
      </c>
      <c r="AG362" s="44">
        <f>ROUND(AK361*N(Debts!$D$11)/12,2)</f>
        <v/>
      </c>
      <c r="AH362" s="44">
        <f>MIN(N(Debts!$E$11),AK361+AG362)</f>
        <v/>
      </c>
      <c r="AI362" s="44">
        <f>AK361+AG362-AH362</f>
        <v/>
      </c>
      <c r="AJ362" s="44" t="n">
        <v>0</v>
      </c>
      <c r="AK362" s="44">
        <f>ROUND(AI362-AJ362,2)</f>
        <v/>
      </c>
      <c r="AL362" s="44">
        <f>ROUND(AP361*N(Debts!$D$12)/12,2)</f>
        <v/>
      </c>
      <c r="AM362" s="44">
        <f>MIN(N(Debts!$E$12),AP361+AL362)</f>
        <v/>
      </c>
      <c r="AN362" s="44">
        <f>AP361+AL362-AM362</f>
        <v/>
      </c>
      <c r="AO362" s="44" t="n">
        <v>0</v>
      </c>
      <c r="AP362" s="44">
        <f>ROUND(AN362-AO362,2)</f>
        <v/>
      </c>
      <c r="AQ362" s="44">
        <f>ROUND(AU361*N(Debts!$D$13)/12,2)</f>
        <v/>
      </c>
      <c r="AR362" s="44">
        <f>MIN(N(Debts!$E$13),AU361+AQ362)</f>
        <v/>
      </c>
      <c r="AS362" s="44">
        <f>AU361+AQ362-AR362</f>
        <v/>
      </c>
      <c r="AT362" s="44" t="n">
        <v>0</v>
      </c>
      <c r="AU362" s="44">
        <f>ROUND(AS362-AT362,2)</f>
        <v/>
      </c>
    </row>
    <row r="363">
      <c r="A363" s="43" t="n">
        <v>356</v>
      </c>
      <c r="B363" s="45">
        <f>EDATE(Plan!$C$7,A363-1)</f>
        <v/>
      </c>
      <c r="C363" s="46" t="n">
        <v>0</v>
      </c>
      <c r="D363" s="46">
        <f>SUMIF($H$6:$AU$6,"Interest",H363:AU363)</f>
        <v/>
      </c>
      <c r="E363" s="46">
        <f>SUMIF($H$6:$AU$6,"Min paid",H363:AU363)+SUMIF($H$6:$AU$6,"Extra paid",H363:AU363)</f>
        <v/>
      </c>
      <c r="F363" s="46">
        <f>SUMIF($H$6:$AU$6,"Balance",H363:AU363)</f>
        <v/>
      </c>
      <c r="G363" s="47">
        <f>IF(AND(F363&lt;=0.005,F362&gt;0.005),A363,"")</f>
        <v/>
      </c>
      <c r="H363" s="44">
        <f>ROUND(L362*N(Debts!$D$6)/12,2)</f>
        <v/>
      </c>
      <c r="I363" s="44">
        <f>MIN(N(Debts!$E$6),L362+H363)</f>
        <v/>
      </c>
      <c r="J363" s="44">
        <f>L362+H363-I363</f>
        <v/>
      </c>
      <c r="K363" s="44" t="n">
        <v>0</v>
      </c>
      <c r="L363" s="44">
        <f>ROUND(J363-K363,2)</f>
        <v/>
      </c>
      <c r="M363" s="44">
        <f>ROUND(Q362*N(Debts!$D$7)/12,2)</f>
        <v/>
      </c>
      <c r="N363" s="44">
        <f>MIN(N(Debts!$E$7),Q362+M363)</f>
        <v/>
      </c>
      <c r="O363" s="44">
        <f>Q362+M363-N363</f>
        <v/>
      </c>
      <c r="P363" s="44" t="n">
        <v>0</v>
      </c>
      <c r="Q363" s="44">
        <f>ROUND(O363-P363,2)</f>
        <v/>
      </c>
      <c r="R363" s="44">
        <f>ROUND(V362*N(Debts!$D$8)/12,2)</f>
        <v/>
      </c>
      <c r="S363" s="44">
        <f>MIN(N(Debts!$E$8),V362+R363)</f>
        <v/>
      </c>
      <c r="T363" s="44">
        <f>V362+R363-S363</f>
        <v/>
      </c>
      <c r="U363" s="44" t="n">
        <v>0</v>
      </c>
      <c r="V363" s="44">
        <f>ROUND(T363-U363,2)</f>
        <v/>
      </c>
      <c r="W363" s="44">
        <f>ROUND(AA362*N(Debts!$D$9)/12,2)</f>
        <v/>
      </c>
      <c r="X363" s="44">
        <f>MIN(N(Debts!$E$9),AA362+W363)</f>
        <v/>
      </c>
      <c r="Y363" s="44">
        <f>AA362+W363-X363</f>
        <v/>
      </c>
      <c r="Z363" s="44" t="n">
        <v>0</v>
      </c>
      <c r="AA363" s="44">
        <f>ROUND(Y363-Z363,2)</f>
        <v/>
      </c>
      <c r="AB363" s="44">
        <f>ROUND(AF362*N(Debts!$D$10)/12,2)</f>
        <v/>
      </c>
      <c r="AC363" s="44">
        <f>MIN(N(Debts!$E$10),AF362+AB363)</f>
        <v/>
      </c>
      <c r="AD363" s="44">
        <f>AF362+AB363-AC363</f>
        <v/>
      </c>
      <c r="AE363" s="44" t="n">
        <v>0</v>
      </c>
      <c r="AF363" s="44">
        <f>ROUND(AD363-AE363,2)</f>
        <v/>
      </c>
      <c r="AG363" s="44">
        <f>ROUND(AK362*N(Debts!$D$11)/12,2)</f>
        <v/>
      </c>
      <c r="AH363" s="44">
        <f>MIN(N(Debts!$E$11),AK362+AG363)</f>
        <v/>
      </c>
      <c r="AI363" s="44">
        <f>AK362+AG363-AH363</f>
        <v/>
      </c>
      <c r="AJ363" s="44" t="n">
        <v>0</v>
      </c>
      <c r="AK363" s="44">
        <f>ROUND(AI363-AJ363,2)</f>
        <v/>
      </c>
      <c r="AL363" s="44">
        <f>ROUND(AP362*N(Debts!$D$12)/12,2)</f>
        <v/>
      </c>
      <c r="AM363" s="44">
        <f>MIN(N(Debts!$E$12),AP362+AL363)</f>
        <v/>
      </c>
      <c r="AN363" s="44">
        <f>AP362+AL363-AM363</f>
        <v/>
      </c>
      <c r="AO363" s="44" t="n">
        <v>0</v>
      </c>
      <c r="AP363" s="44">
        <f>ROUND(AN363-AO363,2)</f>
        <v/>
      </c>
      <c r="AQ363" s="44">
        <f>ROUND(AU362*N(Debts!$D$13)/12,2)</f>
        <v/>
      </c>
      <c r="AR363" s="44">
        <f>MIN(N(Debts!$E$13),AU362+AQ363)</f>
        <v/>
      </c>
      <c r="AS363" s="44">
        <f>AU362+AQ363-AR363</f>
        <v/>
      </c>
      <c r="AT363" s="44" t="n">
        <v>0</v>
      </c>
      <c r="AU363" s="44">
        <f>ROUND(AS363-AT363,2)</f>
        <v/>
      </c>
    </row>
    <row r="364">
      <c r="A364" s="43" t="n">
        <v>357</v>
      </c>
      <c r="B364" s="45">
        <f>EDATE(Plan!$C$7,A364-1)</f>
        <v/>
      </c>
      <c r="C364" s="46" t="n">
        <v>0</v>
      </c>
      <c r="D364" s="46">
        <f>SUMIF($H$6:$AU$6,"Interest",H364:AU364)</f>
        <v/>
      </c>
      <c r="E364" s="46">
        <f>SUMIF($H$6:$AU$6,"Min paid",H364:AU364)+SUMIF($H$6:$AU$6,"Extra paid",H364:AU364)</f>
        <v/>
      </c>
      <c r="F364" s="46">
        <f>SUMIF($H$6:$AU$6,"Balance",H364:AU364)</f>
        <v/>
      </c>
      <c r="G364" s="47">
        <f>IF(AND(F364&lt;=0.005,F363&gt;0.005),A364,"")</f>
        <v/>
      </c>
      <c r="H364" s="44">
        <f>ROUND(L363*N(Debts!$D$6)/12,2)</f>
        <v/>
      </c>
      <c r="I364" s="44">
        <f>MIN(N(Debts!$E$6),L363+H364)</f>
        <v/>
      </c>
      <c r="J364" s="44">
        <f>L363+H364-I364</f>
        <v/>
      </c>
      <c r="K364" s="44" t="n">
        <v>0</v>
      </c>
      <c r="L364" s="44">
        <f>ROUND(J364-K364,2)</f>
        <v/>
      </c>
      <c r="M364" s="44">
        <f>ROUND(Q363*N(Debts!$D$7)/12,2)</f>
        <v/>
      </c>
      <c r="N364" s="44">
        <f>MIN(N(Debts!$E$7),Q363+M364)</f>
        <v/>
      </c>
      <c r="O364" s="44">
        <f>Q363+M364-N364</f>
        <v/>
      </c>
      <c r="P364" s="44" t="n">
        <v>0</v>
      </c>
      <c r="Q364" s="44">
        <f>ROUND(O364-P364,2)</f>
        <v/>
      </c>
      <c r="R364" s="44">
        <f>ROUND(V363*N(Debts!$D$8)/12,2)</f>
        <v/>
      </c>
      <c r="S364" s="44">
        <f>MIN(N(Debts!$E$8),V363+R364)</f>
        <v/>
      </c>
      <c r="T364" s="44">
        <f>V363+R364-S364</f>
        <v/>
      </c>
      <c r="U364" s="44" t="n">
        <v>0</v>
      </c>
      <c r="V364" s="44">
        <f>ROUND(T364-U364,2)</f>
        <v/>
      </c>
      <c r="W364" s="44">
        <f>ROUND(AA363*N(Debts!$D$9)/12,2)</f>
        <v/>
      </c>
      <c r="X364" s="44">
        <f>MIN(N(Debts!$E$9),AA363+W364)</f>
        <v/>
      </c>
      <c r="Y364" s="44">
        <f>AA363+W364-X364</f>
        <v/>
      </c>
      <c r="Z364" s="44" t="n">
        <v>0</v>
      </c>
      <c r="AA364" s="44">
        <f>ROUND(Y364-Z364,2)</f>
        <v/>
      </c>
      <c r="AB364" s="44">
        <f>ROUND(AF363*N(Debts!$D$10)/12,2)</f>
        <v/>
      </c>
      <c r="AC364" s="44">
        <f>MIN(N(Debts!$E$10),AF363+AB364)</f>
        <v/>
      </c>
      <c r="AD364" s="44">
        <f>AF363+AB364-AC364</f>
        <v/>
      </c>
      <c r="AE364" s="44" t="n">
        <v>0</v>
      </c>
      <c r="AF364" s="44">
        <f>ROUND(AD364-AE364,2)</f>
        <v/>
      </c>
      <c r="AG364" s="44">
        <f>ROUND(AK363*N(Debts!$D$11)/12,2)</f>
        <v/>
      </c>
      <c r="AH364" s="44">
        <f>MIN(N(Debts!$E$11),AK363+AG364)</f>
        <v/>
      </c>
      <c r="AI364" s="44">
        <f>AK363+AG364-AH364</f>
        <v/>
      </c>
      <c r="AJ364" s="44" t="n">
        <v>0</v>
      </c>
      <c r="AK364" s="44">
        <f>ROUND(AI364-AJ364,2)</f>
        <v/>
      </c>
      <c r="AL364" s="44">
        <f>ROUND(AP363*N(Debts!$D$12)/12,2)</f>
        <v/>
      </c>
      <c r="AM364" s="44">
        <f>MIN(N(Debts!$E$12),AP363+AL364)</f>
        <v/>
      </c>
      <c r="AN364" s="44">
        <f>AP363+AL364-AM364</f>
        <v/>
      </c>
      <c r="AO364" s="44" t="n">
        <v>0</v>
      </c>
      <c r="AP364" s="44">
        <f>ROUND(AN364-AO364,2)</f>
        <v/>
      </c>
      <c r="AQ364" s="44">
        <f>ROUND(AU363*N(Debts!$D$13)/12,2)</f>
        <v/>
      </c>
      <c r="AR364" s="44">
        <f>MIN(N(Debts!$E$13),AU363+AQ364)</f>
        <v/>
      </c>
      <c r="AS364" s="44">
        <f>AU363+AQ364-AR364</f>
        <v/>
      </c>
      <c r="AT364" s="44" t="n">
        <v>0</v>
      </c>
      <c r="AU364" s="44">
        <f>ROUND(AS364-AT364,2)</f>
        <v/>
      </c>
    </row>
    <row r="365">
      <c r="A365" s="43" t="n">
        <v>358</v>
      </c>
      <c r="B365" s="45">
        <f>EDATE(Plan!$C$7,A365-1)</f>
        <v/>
      </c>
      <c r="C365" s="46" t="n">
        <v>0</v>
      </c>
      <c r="D365" s="46">
        <f>SUMIF($H$6:$AU$6,"Interest",H365:AU365)</f>
        <v/>
      </c>
      <c r="E365" s="46">
        <f>SUMIF($H$6:$AU$6,"Min paid",H365:AU365)+SUMIF($H$6:$AU$6,"Extra paid",H365:AU365)</f>
        <v/>
      </c>
      <c r="F365" s="46">
        <f>SUMIF($H$6:$AU$6,"Balance",H365:AU365)</f>
        <v/>
      </c>
      <c r="G365" s="47">
        <f>IF(AND(F365&lt;=0.005,F364&gt;0.005),A365,"")</f>
        <v/>
      </c>
      <c r="H365" s="44">
        <f>ROUND(L364*N(Debts!$D$6)/12,2)</f>
        <v/>
      </c>
      <c r="I365" s="44">
        <f>MIN(N(Debts!$E$6),L364+H365)</f>
        <v/>
      </c>
      <c r="J365" s="44">
        <f>L364+H365-I365</f>
        <v/>
      </c>
      <c r="K365" s="44" t="n">
        <v>0</v>
      </c>
      <c r="L365" s="44">
        <f>ROUND(J365-K365,2)</f>
        <v/>
      </c>
      <c r="M365" s="44">
        <f>ROUND(Q364*N(Debts!$D$7)/12,2)</f>
        <v/>
      </c>
      <c r="N365" s="44">
        <f>MIN(N(Debts!$E$7),Q364+M365)</f>
        <v/>
      </c>
      <c r="O365" s="44">
        <f>Q364+M365-N365</f>
        <v/>
      </c>
      <c r="P365" s="44" t="n">
        <v>0</v>
      </c>
      <c r="Q365" s="44">
        <f>ROUND(O365-P365,2)</f>
        <v/>
      </c>
      <c r="R365" s="44">
        <f>ROUND(V364*N(Debts!$D$8)/12,2)</f>
        <v/>
      </c>
      <c r="S365" s="44">
        <f>MIN(N(Debts!$E$8),V364+R365)</f>
        <v/>
      </c>
      <c r="T365" s="44">
        <f>V364+R365-S365</f>
        <v/>
      </c>
      <c r="U365" s="44" t="n">
        <v>0</v>
      </c>
      <c r="V365" s="44">
        <f>ROUND(T365-U365,2)</f>
        <v/>
      </c>
      <c r="W365" s="44">
        <f>ROUND(AA364*N(Debts!$D$9)/12,2)</f>
        <v/>
      </c>
      <c r="X365" s="44">
        <f>MIN(N(Debts!$E$9),AA364+W365)</f>
        <v/>
      </c>
      <c r="Y365" s="44">
        <f>AA364+W365-X365</f>
        <v/>
      </c>
      <c r="Z365" s="44" t="n">
        <v>0</v>
      </c>
      <c r="AA365" s="44">
        <f>ROUND(Y365-Z365,2)</f>
        <v/>
      </c>
      <c r="AB365" s="44">
        <f>ROUND(AF364*N(Debts!$D$10)/12,2)</f>
        <v/>
      </c>
      <c r="AC365" s="44">
        <f>MIN(N(Debts!$E$10),AF364+AB365)</f>
        <v/>
      </c>
      <c r="AD365" s="44">
        <f>AF364+AB365-AC365</f>
        <v/>
      </c>
      <c r="AE365" s="44" t="n">
        <v>0</v>
      </c>
      <c r="AF365" s="44">
        <f>ROUND(AD365-AE365,2)</f>
        <v/>
      </c>
      <c r="AG365" s="44">
        <f>ROUND(AK364*N(Debts!$D$11)/12,2)</f>
        <v/>
      </c>
      <c r="AH365" s="44">
        <f>MIN(N(Debts!$E$11),AK364+AG365)</f>
        <v/>
      </c>
      <c r="AI365" s="44">
        <f>AK364+AG365-AH365</f>
        <v/>
      </c>
      <c r="AJ365" s="44" t="n">
        <v>0</v>
      </c>
      <c r="AK365" s="44">
        <f>ROUND(AI365-AJ365,2)</f>
        <v/>
      </c>
      <c r="AL365" s="44">
        <f>ROUND(AP364*N(Debts!$D$12)/12,2)</f>
        <v/>
      </c>
      <c r="AM365" s="44">
        <f>MIN(N(Debts!$E$12),AP364+AL365)</f>
        <v/>
      </c>
      <c r="AN365" s="44">
        <f>AP364+AL365-AM365</f>
        <v/>
      </c>
      <c r="AO365" s="44" t="n">
        <v>0</v>
      </c>
      <c r="AP365" s="44">
        <f>ROUND(AN365-AO365,2)</f>
        <v/>
      </c>
      <c r="AQ365" s="44">
        <f>ROUND(AU364*N(Debts!$D$13)/12,2)</f>
        <v/>
      </c>
      <c r="AR365" s="44">
        <f>MIN(N(Debts!$E$13),AU364+AQ365)</f>
        <v/>
      </c>
      <c r="AS365" s="44">
        <f>AU364+AQ365-AR365</f>
        <v/>
      </c>
      <c r="AT365" s="44" t="n">
        <v>0</v>
      </c>
      <c r="AU365" s="44">
        <f>ROUND(AS365-AT365,2)</f>
        <v/>
      </c>
    </row>
    <row r="366">
      <c r="A366" s="43" t="n">
        <v>359</v>
      </c>
      <c r="B366" s="45">
        <f>EDATE(Plan!$C$7,A366-1)</f>
        <v/>
      </c>
      <c r="C366" s="46" t="n">
        <v>0</v>
      </c>
      <c r="D366" s="46">
        <f>SUMIF($H$6:$AU$6,"Interest",H366:AU366)</f>
        <v/>
      </c>
      <c r="E366" s="46">
        <f>SUMIF($H$6:$AU$6,"Min paid",H366:AU366)+SUMIF($H$6:$AU$6,"Extra paid",H366:AU366)</f>
        <v/>
      </c>
      <c r="F366" s="46">
        <f>SUMIF($H$6:$AU$6,"Balance",H366:AU366)</f>
        <v/>
      </c>
      <c r="G366" s="47">
        <f>IF(AND(F366&lt;=0.005,F365&gt;0.005),A366,"")</f>
        <v/>
      </c>
      <c r="H366" s="44">
        <f>ROUND(L365*N(Debts!$D$6)/12,2)</f>
        <v/>
      </c>
      <c r="I366" s="44">
        <f>MIN(N(Debts!$E$6),L365+H366)</f>
        <v/>
      </c>
      <c r="J366" s="44">
        <f>L365+H366-I366</f>
        <v/>
      </c>
      <c r="K366" s="44" t="n">
        <v>0</v>
      </c>
      <c r="L366" s="44">
        <f>ROUND(J366-K366,2)</f>
        <v/>
      </c>
      <c r="M366" s="44">
        <f>ROUND(Q365*N(Debts!$D$7)/12,2)</f>
        <v/>
      </c>
      <c r="N366" s="44">
        <f>MIN(N(Debts!$E$7),Q365+M366)</f>
        <v/>
      </c>
      <c r="O366" s="44">
        <f>Q365+M366-N366</f>
        <v/>
      </c>
      <c r="P366" s="44" t="n">
        <v>0</v>
      </c>
      <c r="Q366" s="44">
        <f>ROUND(O366-P366,2)</f>
        <v/>
      </c>
      <c r="R366" s="44">
        <f>ROUND(V365*N(Debts!$D$8)/12,2)</f>
        <v/>
      </c>
      <c r="S366" s="44">
        <f>MIN(N(Debts!$E$8),V365+R366)</f>
        <v/>
      </c>
      <c r="T366" s="44">
        <f>V365+R366-S366</f>
        <v/>
      </c>
      <c r="U366" s="44" t="n">
        <v>0</v>
      </c>
      <c r="V366" s="44">
        <f>ROUND(T366-U366,2)</f>
        <v/>
      </c>
      <c r="W366" s="44">
        <f>ROUND(AA365*N(Debts!$D$9)/12,2)</f>
        <v/>
      </c>
      <c r="X366" s="44">
        <f>MIN(N(Debts!$E$9),AA365+W366)</f>
        <v/>
      </c>
      <c r="Y366" s="44">
        <f>AA365+W366-X366</f>
        <v/>
      </c>
      <c r="Z366" s="44" t="n">
        <v>0</v>
      </c>
      <c r="AA366" s="44">
        <f>ROUND(Y366-Z366,2)</f>
        <v/>
      </c>
      <c r="AB366" s="44">
        <f>ROUND(AF365*N(Debts!$D$10)/12,2)</f>
        <v/>
      </c>
      <c r="AC366" s="44">
        <f>MIN(N(Debts!$E$10),AF365+AB366)</f>
        <v/>
      </c>
      <c r="AD366" s="44">
        <f>AF365+AB366-AC366</f>
        <v/>
      </c>
      <c r="AE366" s="44" t="n">
        <v>0</v>
      </c>
      <c r="AF366" s="44">
        <f>ROUND(AD366-AE366,2)</f>
        <v/>
      </c>
      <c r="AG366" s="44">
        <f>ROUND(AK365*N(Debts!$D$11)/12,2)</f>
        <v/>
      </c>
      <c r="AH366" s="44">
        <f>MIN(N(Debts!$E$11),AK365+AG366)</f>
        <v/>
      </c>
      <c r="AI366" s="44">
        <f>AK365+AG366-AH366</f>
        <v/>
      </c>
      <c r="AJ366" s="44" t="n">
        <v>0</v>
      </c>
      <c r="AK366" s="44">
        <f>ROUND(AI366-AJ366,2)</f>
        <v/>
      </c>
      <c r="AL366" s="44">
        <f>ROUND(AP365*N(Debts!$D$12)/12,2)</f>
        <v/>
      </c>
      <c r="AM366" s="44">
        <f>MIN(N(Debts!$E$12),AP365+AL366)</f>
        <v/>
      </c>
      <c r="AN366" s="44">
        <f>AP365+AL366-AM366</f>
        <v/>
      </c>
      <c r="AO366" s="44" t="n">
        <v>0</v>
      </c>
      <c r="AP366" s="44">
        <f>ROUND(AN366-AO366,2)</f>
        <v/>
      </c>
      <c r="AQ366" s="44">
        <f>ROUND(AU365*N(Debts!$D$13)/12,2)</f>
        <v/>
      </c>
      <c r="AR366" s="44">
        <f>MIN(N(Debts!$E$13),AU365+AQ366)</f>
        <v/>
      </c>
      <c r="AS366" s="44">
        <f>AU365+AQ366-AR366</f>
        <v/>
      </c>
      <c r="AT366" s="44" t="n">
        <v>0</v>
      </c>
      <c r="AU366" s="44">
        <f>ROUND(AS366-AT366,2)</f>
        <v/>
      </c>
    </row>
    <row r="367">
      <c r="A367" s="43" t="n">
        <v>360</v>
      </c>
      <c r="B367" s="45">
        <f>EDATE(Plan!$C$7,A367-1)</f>
        <v/>
      </c>
      <c r="C367" s="46" t="n">
        <v>0</v>
      </c>
      <c r="D367" s="46">
        <f>SUMIF($H$6:$AU$6,"Interest",H367:AU367)</f>
        <v/>
      </c>
      <c r="E367" s="46">
        <f>SUMIF($H$6:$AU$6,"Min paid",H367:AU367)+SUMIF($H$6:$AU$6,"Extra paid",H367:AU367)</f>
        <v/>
      </c>
      <c r="F367" s="46">
        <f>SUMIF($H$6:$AU$6,"Balance",H367:AU367)</f>
        <v/>
      </c>
      <c r="G367" s="47">
        <f>IF(AND(F367&lt;=0.005,F366&gt;0.005),A367,"")</f>
        <v/>
      </c>
      <c r="H367" s="44">
        <f>ROUND(L366*N(Debts!$D$6)/12,2)</f>
        <v/>
      </c>
      <c r="I367" s="44">
        <f>MIN(N(Debts!$E$6),L366+H367)</f>
        <v/>
      </c>
      <c r="J367" s="44">
        <f>L366+H367-I367</f>
        <v/>
      </c>
      <c r="K367" s="44" t="n">
        <v>0</v>
      </c>
      <c r="L367" s="44">
        <f>ROUND(J367-K367,2)</f>
        <v/>
      </c>
      <c r="M367" s="44">
        <f>ROUND(Q366*N(Debts!$D$7)/12,2)</f>
        <v/>
      </c>
      <c r="N367" s="44">
        <f>MIN(N(Debts!$E$7),Q366+M367)</f>
        <v/>
      </c>
      <c r="O367" s="44">
        <f>Q366+M367-N367</f>
        <v/>
      </c>
      <c r="P367" s="44" t="n">
        <v>0</v>
      </c>
      <c r="Q367" s="44">
        <f>ROUND(O367-P367,2)</f>
        <v/>
      </c>
      <c r="R367" s="44">
        <f>ROUND(V366*N(Debts!$D$8)/12,2)</f>
        <v/>
      </c>
      <c r="S367" s="44">
        <f>MIN(N(Debts!$E$8),V366+R367)</f>
        <v/>
      </c>
      <c r="T367" s="44">
        <f>V366+R367-S367</f>
        <v/>
      </c>
      <c r="U367" s="44" t="n">
        <v>0</v>
      </c>
      <c r="V367" s="44">
        <f>ROUND(T367-U367,2)</f>
        <v/>
      </c>
      <c r="W367" s="44">
        <f>ROUND(AA366*N(Debts!$D$9)/12,2)</f>
        <v/>
      </c>
      <c r="X367" s="44">
        <f>MIN(N(Debts!$E$9),AA366+W367)</f>
        <v/>
      </c>
      <c r="Y367" s="44">
        <f>AA366+W367-X367</f>
        <v/>
      </c>
      <c r="Z367" s="44" t="n">
        <v>0</v>
      </c>
      <c r="AA367" s="44">
        <f>ROUND(Y367-Z367,2)</f>
        <v/>
      </c>
      <c r="AB367" s="44">
        <f>ROUND(AF366*N(Debts!$D$10)/12,2)</f>
        <v/>
      </c>
      <c r="AC367" s="44">
        <f>MIN(N(Debts!$E$10),AF366+AB367)</f>
        <v/>
      </c>
      <c r="AD367" s="44">
        <f>AF366+AB367-AC367</f>
        <v/>
      </c>
      <c r="AE367" s="44" t="n">
        <v>0</v>
      </c>
      <c r="AF367" s="44">
        <f>ROUND(AD367-AE367,2)</f>
        <v/>
      </c>
      <c r="AG367" s="44">
        <f>ROUND(AK366*N(Debts!$D$11)/12,2)</f>
        <v/>
      </c>
      <c r="AH367" s="44">
        <f>MIN(N(Debts!$E$11),AK366+AG367)</f>
        <v/>
      </c>
      <c r="AI367" s="44">
        <f>AK366+AG367-AH367</f>
        <v/>
      </c>
      <c r="AJ367" s="44" t="n">
        <v>0</v>
      </c>
      <c r="AK367" s="44">
        <f>ROUND(AI367-AJ367,2)</f>
        <v/>
      </c>
      <c r="AL367" s="44">
        <f>ROUND(AP366*N(Debts!$D$12)/12,2)</f>
        <v/>
      </c>
      <c r="AM367" s="44">
        <f>MIN(N(Debts!$E$12),AP366+AL367)</f>
        <v/>
      </c>
      <c r="AN367" s="44">
        <f>AP366+AL367-AM367</f>
        <v/>
      </c>
      <c r="AO367" s="44" t="n">
        <v>0</v>
      </c>
      <c r="AP367" s="44">
        <f>ROUND(AN367-AO367,2)</f>
        <v/>
      </c>
      <c r="AQ367" s="44">
        <f>ROUND(AU366*N(Debts!$D$13)/12,2)</f>
        <v/>
      </c>
      <c r="AR367" s="44">
        <f>MIN(N(Debts!$E$13),AU366+AQ367)</f>
        <v/>
      </c>
      <c r="AS367" s="44">
        <f>AU366+AQ367-AR367</f>
        <v/>
      </c>
      <c r="AT367" s="44" t="n">
        <v>0</v>
      </c>
      <c r="AU367" s="44">
        <f>ROUND(AS367-AT367,2)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871"/>
  <pageMargins left="0.75" right="0.75" top="1" bottom="1" header="0.5" footer="0.5"/>
  <pageSetup orientation="portrait" fitToHeight="0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A10"/>
  <sheetViews>
    <sheetView showGridLines="0" workbookViewId="0">
      <selection activeCell="A1" sqref="A1"/>
    </sheetView>
  </sheetViews>
  <sheetFormatPr baseColWidth="8" defaultRowHeight="15" outlineLevelCol="0"/>
  <cols>
    <col width="20" customWidth="1" min="1" max="1"/>
  </cols>
  <sheetData>
    <row r="1" ht="32" customHeight="1">
      <c r="A1" s="48" t="inlineStr">
        <is>
          <t>Type</t>
        </is>
      </c>
    </row>
    <row r="2">
      <c r="A2" s="49" t="inlineStr">
        <is>
          <t>Credit card</t>
        </is>
      </c>
    </row>
    <row r="3">
      <c r="A3" s="49" t="inlineStr">
        <is>
          <t>Store card</t>
        </is>
      </c>
    </row>
    <row r="4">
      <c r="A4" s="49" t="inlineStr">
        <is>
          <t>Loan</t>
        </is>
      </c>
    </row>
    <row r="5">
      <c r="A5" s="49" t="inlineStr">
        <is>
          <t>Overdraft</t>
        </is>
      </c>
    </row>
    <row r="6">
      <c r="A6" s="49" t="inlineStr">
        <is>
          <t>Car finance</t>
        </is>
      </c>
    </row>
    <row r="7">
      <c r="A7" s="49" t="inlineStr">
        <is>
          <t>Buy now pay later</t>
        </is>
      </c>
    </row>
    <row r="8">
      <c r="A8" s="49" t="inlineStr">
        <is>
          <t>Catalogue</t>
        </is>
      </c>
    </row>
    <row r="9">
      <c r="A9" s="49" t="inlineStr">
        <is>
          <t>Other</t>
        </is>
      </c>
    </row>
    <row r="10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DBE"/>
  <pageMargins left="0.75" right="0.75" top="1" bottom="1" header="0.5" footer="0.5"/>
  <pageSetup fitToHeight="0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A15"/>
  <sheetViews>
    <sheetView showGridLines="0" workbookViewId="0">
      <selection activeCell="A1" sqref="A1"/>
    </sheetView>
  </sheetViews>
  <sheetFormatPr baseColWidth="8" defaultRowHeight="15" outlineLevelCol="0"/>
  <cols>
    <col width="90" customWidth="1" min="1" max="1"/>
  </cols>
  <sheetData>
    <row r="1" ht="32" customHeight="1">
      <c r="A1" s="1" t="inlineStr">
        <is>
          <t>Licence</t>
        </is>
      </c>
    </row>
    <row r="2" ht="16" customHeight="1">
      <c r="A2" s="50" t="inlineStr">
        <is>
          <t>Your personal licence for this file.</t>
        </is>
      </c>
    </row>
    <row r="3" ht="10" customHeight="1">
      <c r="A3" s="51" t="n"/>
    </row>
    <row r="4" ht="26" customHeight="1">
      <c r="A4" s="52" t="inlineStr">
        <is>
          <t>Licensed to  [buyer email]</t>
        </is>
      </c>
    </row>
    <row r="5" ht="20" customHeight="1">
      <c r="A5" s="53" t="inlineStr">
        <is>
          <t>Order  [order ref]</t>
        </is>
      </c>
    </row>
    <row r="6" ht="12" customHeight="1">
      <c r="A6" s="51" t="n"/>
    </row>
    <row r="7" ht="22" customHeight="1">
      <c r="A7" s="3" t="inlineStr">
        <is>
          <t>What you can do</t>
        </is>
      </c>
    </row>
    <row r="8" ht="30" customHeight="1">
      <c r="A8" s="54" t="inlineStr">
        <is>
          <t>Use this copy for your own home, work or business. Edit it, add your own figures and print it as often as you like.</t>
        </is>
      </c>
    </row>
    <row r="9" ht="8" customHeight="1">
      <c r="A9" s="51" t="n"/>
    </row>
    <row r="10" ht="22" customHeight="1">
      <c r="A10" s="3" t="inlineStr">
        <is>
          <t>What you can't do</t>
        </is>
      </c>
    </row>
    <row r="11" ht="16" customHeight="1">
      <c r="A11" s="54" t="inlineStr">
        <is>
          <t>Share, copy for others, upload or resell this file, or any part of it.</t>
        </is>
      </c>
    </row>
    <row r="12" ht="30" customHeight="1">
      <c r="A12" s="54" t="inlineStr">
        <is>
          <t>Every copy is marked and traceable to its buyer. Unauthorised sharing or resale breaches our terms and copyright: the licence will be cancelled, and we will take legal action where appropriate.</t>
        </is>
      </c>
    </row>
    <row r="13" ht="12" customHeight="1">
      <c r="A13" s="51" t="n"/>
    </row>
    <row r="14" ht="15" customHeight="1">
      <c r="A14" s="55" t="inlineStr">
        <is>
          <t>© RuleMind · rulemind.co.uk · Terms: rulemind.co.uk/terms</t>
        </is>
      </c>
    </row>
    <row r="15" ht="15" customHeight="1">
      <c r="A15" s="56" t="inlineStr">
        <is>
          <t>This tab is locked so the licence stays with the file.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AAFE"/>
  <pageMargins left="0.75" right="0.75" top="1" bottom="1" header="0.5" footer="0.5"/>
  <pageSetup orientation="portrait" fitToHeight="0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 xmlns:dc="http://purl.org/dc/elements/1.1/">RuleMind</dc:creator>
  <dc:title xmlns:dc="http://purl.org/dc/elements/1.1/">RuleMind example (locked)</dc:title>
  <dcterms:created xmlns:dcterms="http://purl.org/dc/terms/" xmlns:xsi="http://www.w3.org/2001/XMLSchema-instance" xsi:type="dcterms:W3CDTF">2026-10-01T13:16:18Z</dcterms:created>
  <dcterms:modified xmlns:dcterms="http://purl.org/dc/terms/" xmlns:xsi="http://www.w3.org/2001/XMLSchema-instance" xsi:type="dcterms:W3CDTF">2026-10-01T13:16:22Z</dcterms:modified>
</cp:coreProperties>
</file>